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324"/>
  <workbookPr/>
  <mc:AlternateContent xmlns:mc="http://schemas.openxmlformats.org/markup-compatibility/2006">
    <mc:Choice Requires="x15">
      <x15ac:absPath xmlns:x15ac="http://schemas.microsoft.com/office/spreadsheetml/2010/11/ac" url="https://ucnmuni-my.sharepoint.com/personal/241773_muni_cz/Documents/2025/06-Vestavba_pavilonuA8/OVZ/Výkazy výměr k nacenění/"/>
    </mc:Choice>
  </mc:AlternateContent>
  <xr:revisionPtr revIDLastSave="79" documentId="13_ncr:1_{1DD98713-95C1-4E7B-85EC-0C8B6C4D44B0}" xr6:coauthVersionLast="47" xr6:coauthVersionMax="47" xr10:uidLastSave="{1179E18E-5719-4651-82CA-A83CD43AFFB4}"/>
  <workbookProtection workbookAlgorithmName="SHA-512" workbookHashValue="jodgPa7X2it9DrE6OSkix8p5qavuJ1halBk2W2HtkYRBBWBMf9FoenSZNd9LVw7T8f2DkWVM8e+fIwJuCnYYIw==" workbookSaltValue="KtmJIHsjiAwEXRaW9Cyu7Q==" workbookSpinCount="100000" lockStructure="1"/>
  <bookViews>
    <workbookView xWindow="6135" yWindow="420" windowWidth="22065" windowHeight="16080" activeTab="1" xr2:uid="{00000000-000D-0000-FFFF-FFFF00000000}"/>
  </bookViews>
  <sheets>
    <sheet name="Rekapitulace stavby" sheetId="1" r:id="rId1"/>
    <sheet name="01 - Stavební část" sheetId="2" r:id="rId2"/>
    <sheet name="90 - VRN" sheetId="4" r:id="rId3"/>
  </sheets>
  <definedNames>
    <definedName name="_xlnm._FilterDatabase" localSheetId="1" hidden="1">'01 - Stavební část'!$C$156:$K$977</definedName>
    <definedName name="_xlnm._FilterDatabase" localSheetId="2" hidden="1">'90 - VRN'!$C$119:$K$178</definedName>
    <definedName name="_xlnm.Print_Titles" localSheetId="1">'01 - Stavební část'!$156:$156</definedName>
    <definedName name="_xlnm.Print_Titles" localSheetId="2">'90 - VRN'!$119:$119</definedName>
    <definedName name="_xlnm.Print_Titles" localSheetId="0">'Rekapitulace stavby'!$92:$92</definedName>
    <definedName name="_xlnm.Print_Area" localSheetId="1">'01 - Stavební část'!$C$4:$J$76,'01 - Stavební část'!$C$82:$J$138,'01 - Stavební část'!$C$144:$J$977</definedName>
    <definedName name="_xlnm.Print_Area" localSheetId="2">'90 - VRN'!$C$4:$J$76,'90 - VRN'!$C$82:$J$101,'90 - VRN'!$C$107:$J$178</definedName>
    <definedName name="_xlnm.Print_Area" localSheetId="0">'Rekapitulace stavby'!$D$4:$AO$76,'Rekapitulace stavby'!$C$82:$AQ$98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73" i="2" l="1"/>
  <c r="J621" i="2"/>
  <c r="J623" i="2"/>
  <c r="J968" i="2"/>
  <c r="BE968" i="2"/>
  <c r="J977" i="2"/>
  <c r="BE977" i="2" s="1"/>
  <c r="P977" i="2"/>
  <c r="P976" i="2" s="1"/>
  <c r="R977" i="2"/>
  <c r="R976" i="2" s="1"/>
  <c r="T977" i="2"/>
  <c r="T976" i="2" s="1"/>
  <c r="BF977" i="2"/>
  <c r="BG977" i="2"/>
  <c r="BH977" i="2"/>
  <c r="BI977" i="2"/>
  <c r="BK977" i="2"/>
  <c r="BK976" i="2" s="1"/>
  <c r="J976" i="2" s="1"/>
  <c r="J150" i="4"/>
  <c r="J151" i="4"/>
  <c r="J152" i="4"/>
  <c r="J153" i="4"/>
  <c r="J154" i="4"/>
  <c r="J155" i="4"/>
  <c r="J156" i="4"/>
  <c r="J157" i="4"/>
  <c r="J158" i="4"/>
  <c r="J159" i="4"/>
  <c r="J160" i="4"/>
  <c r="J161" i="4"/>
  <c r="J162" i="4"/>
  <c r="J163" i="4"/>
  <c r="J164" i="4"/>
  <c r="J165" i="4"/>
  <c r="J166" i="4"/>
  <c r="J167" i="4"/>
  <c r="J168" i="4"/>
  <c r="J169" i="4"/>
  <c r="J170" i="4"/>
  <c r="J171" i="4"/>
  <c r="J172" i="4"/>
  <c r="J173" i="4"/>
  <c r="J174" i="4"/>
  <c r="J175" i="4"/>
  <c r="J176" i="4"/>
  <c r="J177" i="4"/>
  <c r="J178" i="4"/>
  <c r="J149" i="4"/>
  <c r="J140" i="4"/>
  <c r="J141" i="4"/>
  <c r="J142" i="4"/>
  <c r="J143" i="4"/>
  <c r="J144" i="4"/>
  <c r="J145" i="4"/>
  <c r="J146" i="4"/>
  <c r="J147" i="4"/>
  <c r="J139" i="4"/>
  <c r="J127" i="4"/>
  <c r="J128" i="4"/>
  <c r="J129" i="4"/>
  <c r="J130" i="4"/>
  <c r="J131" i="4"/>
  <c r="J132" i="4"/>
  <c r="J133" i="4"/>
  <c r="J134" i="4"/>
  <c r="J135" i="4"/>
  <c r="J136" i="4"/>
  <c r="J137" i="4"/>
  <c r="BK752" i="2" l="1"/>
  <c r="J751" i="2"/>
  <c r="J750" i="2"/>
  <c r="BK745" i="2"/>
  <c r="J37" i="4"/>
  <c r="J36" i="4"/>
  <c r="AY97" i="1" s="1"/>
  <c r="J35" i="4"/>
  <c r="AX97" i="1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5" i="4"/>
  <c r="BH175" i="4"/>
  <c r="BG175" i="4"/>
  <c r="BF175" i="4"/>
  <c r="T175" i="4"/>
  <c r="R175" i="4"/>
  <c r="P175" i="4"/>
  <c r="BI174" i="4"/>
  <c r="BH174" i="4"/>
  <c r="BG174" i="4"/>
  <c r="BF174" i="4"/>
  <c r="T174" i="4"/>
  <c r="R174" i="4"/>
  <c r="P174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71" i="4"/>
  <c r="BH171" i="4"/>
  <c r="BG171" i="4"/>
  <c r="BF171" i="4"/>
  <c r="T171" i="4"/>
  <c r="R171" i="4"/>
  <c r="P171" i="4"/>
  <c r="BI170" i="4"/>
  <c r="BH170" i="4"/>
  <c r="BG170" i="4"/>
  <c r="BF170" i="4"/>
  <c r="T170" i="4"/>
  <c r="R170" i="4"/>
  <c r="P170" i="4"/>
  <c r="BI169" i="4"/>
  <c r="BH169" i="4"/>
  <c r="BG169" i="4"/>
  <c r="BF169" i="4"/>
  <c r="T169" i="4"/>
  <c r="R169" i="4"/>
  <c r="P169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6" i="4"/>
  <c r="BH166" i="4"/>
  <c r="BG166" i="4"/>
  <c r="BF166" i="4"/>
  <c r="T166" i="4"/>
  <c r="R166" i="4"/>
  <c r="P166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BI123" i="4"/>
  <c r="BH123" i="4"/>
  <c r="BG123" i="4"/>
  <c r="BF123" i="4"/>
  <c r="T123" i="4"/>
  <c r="R123" i="4"/>
  <c r="P123" i="4"/>
  <c r="F114" i="4"/>
  <c r="E112" i="4"/>
  <c r="F89" i="4"/>
  <c r="E87" i="4"/>
  <c r="J24" i="4"/>
  <c r="E24" i="4"/>
  <c r="J117" i="4" s="1"/>
  <c r="J23" i="4"/>
  <c r="J21" i="4"/>
  <c r="E21" i="4"/>
  <c r="J91" i="4" s="1"/>
  <c r="J20" i="4"/>
  <c r="J18" i="4"/>
  <c r="E18" i="4"/>
  <c r="F92" i="4" s="1"/>
  <c r="J17" i="4"/>
  <c r="J15" i="4"/>
  <c r="E15" i="4"/>
  <c r="F91" i="4" s="1"/>
  <c r="J14" i="4"/>
  <c r="J12" i="4"/>
  <c r="J114" i="4" s="1"/>
  <c r="E7" i="4"/>
  <c r="E110" i="4"/>
  <c r="AY96" i="1"/>
  <c r="AX96" i="1"/>
  <c r="J37" i="2"/>
  <c r="J36" i="2"/>
  <c r="AY95" i="1" s="1"/>
  <c r="J35" i="2"/>
  <c r="AX95" i="1" s="1"/>
  <c r="BI975" i="2"/>
  <c r="BH975" i="2"/>
  <c r="BG975" i="2"/>
  <c r="BF975" i="2"/>
  <c r="T975" i="2"/>
  <c r="T974" i="2" s="1"/>
  <c r="R975" i="2"/>
  <c r="R974" i="2" s="1"/>
  <c r="P975" i="2"/>
  <c r="P974" i="2" s="1"/>
  <c r="BI973" i="2"/>
  <c r="BH973" i="2"/>
  <c r="BG973" i="2"/>
  <c r="BF973" i="2"/>
  <c r="T973" i="2"/>
  <c r="T972" i="2" s="1"/>
  <c r="R973" i="2"/>
  <c r="R972" i="2" s="1"/>
  <c r="P973" i="2"/>
  <c r="P972" i="2" s="1"/>
  <c r="BI971" i="2"/>
  <c r="BH971" i="2"/>
  <c r="BG971" i="2"/>
  <c r="BF971" i="2"/>
  <c r="T971" i="2"/>
  <c r="T970" i="2" s="1"/>
  <c r="R971" i="2"/>
  <c r="R970" i="2" s="1"/>
  <c r="P971" i="2"/>
  <c r="P970" i="2" s="1"/>
  <c r="BI969" i="2"/>
  <c r="BH969" i="2"/>
  <c r="BG969" i="2"/>
  <c r="BF969" i="2"/>
  <c r="T969" i="2"/>
  <c r="R969" i="2"/>
  <c r="P969" i="2"/>
  <c r="BI968" i="2"/>
  <c r="BH968" i="2"/>
  <c r="BG968" i="2"/>
  <c r="BF968" i="2"/>
  <c r="T968" i="2"/>
  <c r="R968" i="2"/>
  <c r="P968" i="2"/>
  <c r="BI966" i="2"/>
  <c r="BH966" i="2"/>
  <c r="BG966" i="2"/>
  <c r="BF966" i="2"/>
  <c r="T966" i="2"/>
  <c r="T965" i="2"/>
  <c r="R966" i="2"/>
  <c r="R965" i="2" s="1"/>
  <c r="P966" i="2"/>
  <c r="P965" i="2" s="1"/>
  <c r="BI964" i="2"/>
  <c r="BH964" i="2"/>
  <c r="BG964" i="2"/>
  <c r="BF964" i="2"/>
  <c r="T964" i="2"/>
  <c r="T963" i="2" s="1"/>
  <c r="R964" i="2"/>
  <c r="R963" i="2" s="1"/>
  <c r="P964" i="2"/>
  <c r="P963" i="2" s="1"/>
  <c r="BI962" i="2"/>
  <c r="BH962" i="2"/>
  <c r="BG962" i="2"/>
  <c r="BF962" i="2"/>
  <c r="T962" i="2"/>
  <c r="T961" i="2" s="1"/>
  <c r="R962" i="2"/>
  <c r="R961" i="2" s="1"/>
  <c r="P962" i="2"/>
  <c r="P961" i="2"/>
  <c r="BI959" i="2"/>
  <c r="BH959" i="2"/>
  <c r="BG959" i="2"/>
  <c r="BF959" i="2"/>
  <c r="T959" i="2"/>
  <c r="R959" i="2"/>
  <c r="P959" i="2"/>
  <c r="BI957" i="2"/>
  <c r="BH957" i="2"/>
  <c r="BG957" i="2"/>
  <c r="BF957" i="2"/>
  <c r="T957" i="2"/>
  <c r="R957" i="2"/>
  <c r="P957" i="2"/>
  <c r="BI954" i="2"/>
  <c r="BH954" i="2"/>
  <c r="BG954" i="2"/>
  <c r="BF954" i="2"/>
  <c r="T954" i="2"/>
  <c r="T953" i="2"/>
  <c r="R954" i="2"/>
  <c r="R953" i="2" s="1"/>
  <c r="P954" i="2"/>
  <c r="P953" i="2" s="1"/>
  <c r="BI952" i="2"/>
  <c r="BH952" i="2"/>
  <c r="BG952" i="2"/>
  <c r="BF952" i="2"/>
  <c r="T952" i="2"/>
  <c r="R952" i="2"/>
  <c r="P952" i="2"/>
  <c r="BI920" i="2"/>
  <c r="BH920" i="2"/>
  <c r="BG920" i="2"/>
  <c r="BF920" i="2"/>
  <c r="T920" i="2"/>
  <c r="R920" i="2"/>
  <c r="P920" i="2"/>
  <c r="BI908" i="2"/>
  <c r="BH908" i="2"/>
  <c r="BG908" i="2"/>
  <c r="BF908" i="2"/>
  <c r="T908" i="2"/>
  <c r="R908" i="2"/>
  <c r="P908" i="2"/>
  <c r="BI906" i="2"/>
  <c r="BH906" i="2"/>
  <c r="BG906" i="2"/>
  <c r="BF906" i="2"/>
  <c r="T906" i="2"/>
  <c r="R906" i="2"/>
  <c r="P906" i="2"/>
  <c r="BI894" i="2"/>
  <c r="BH894" i="2"/>
  <c r="BG894" i="2"/>
  <c r="BF894" i="2"/>
  <c r="T894" i="2"/>
  <c r="R894" i="2"/>
  <c r="P894" i="2"/>
  <c r="BI892" i="2"/>
  <c r="BH892" i="2"/>
  <c r="BG892" i="2"/>
  <c r="BF892" i="2"/>
  <c r="T892" i="2"/>
  <c r="R892" i="2"/>
  <c r="P892" i="2"/>
  <c r="BI878" i="2"/>
  <c r="BH878" i="2"/>
  <c r="BG878" i="2"/>
  <c r="BF878" i="2"/>
  <c r="T878" i="2"/>
  <c r="R878" i="2"/>
  <c r="P878" i="2"/>
  <c r="BI876" i="2"/>
  <c r="BH876" i="2"/>
  <c r="BG876" i="2"/>
  <c r="BF876" i="2"/>
  <c r="T876" i="2"/>
  <c r="R876" i="2"/>
  <c r="P876" i="2"/>
  <c r="BI868" i="2"/>
  <c r="BH868" i="2"/>
  <c r="BG868" i="2"/>
  <c r="BF868" i="2"/>
  <c r="T868" i="2"/>
  <c r="R868" i="2"/>
  <c r="P868" i="2"/>
  <c r="BI854" i="2"/>
  <c r="BH854" i="2"/>
  <c r="BG854" i="2"/>
  <c r="BF854" i="2"/>
  <c r="T854" i="2"/>
  <c r="R854" i="2"/>
  <c r="P854" i="2"/>
  <c r="BI852" i="2"/>
  <c r="BH852" i="2"/>
  <c r="BG852" i="2"/>
  <c r="BF852" i="2"/>
  <c r="T852" i="2"/>
  <c r="R852" i="2"/>
  <c r="P852" i="2"/>
  <c r="BI848" i="2"/>
  <c r="BH848" i="2"/>
  <c r="BG848" i="2"/>
  <c r="BF848" i="2"/>
  <c r="T848" i="2"/>
  <c r="R848" i="2"/>
  <c r="P848" i="2"/>
  <c r="BI846" i="2"/>
  <c r="BH846" i="2"/>
  <c r="BG846" i="2"/>
  <c r="BF846" i="2"/>
  <c r="T846" i="2"/>
  <c r="R846" i="2"/>
  <c r="P846" i="2"/>
  <c r="BI838" i="2"/>
  <c r="BH838" i="2"/>
  <c r="BG838" i="2"/>
  <c r="BF838" i="2"/>
  <c r="T838" i="2"/>
  <c r="R838" i="2"/>
  <c r="P838" i="2"/>
  <c r="BI832" i="2"/>
  <c r="BH832" i="2"/>
  <c r="BG832" i="2"/>
  <c r="BF832" i="2"/>
  <c r="T832" i="2"/>
  <c r="R832" i="2"/>
  <c r="P832" i="2"/>
  <c r="BI826" i="2"/>
  <c r="BH826" i="2"/>
  <c r="BG826" i="2"/>
  <c r="BF826" i="2"/>
  <c r="T826" i="2"/>
  <c r="R826" i="2"/>
  <c r="P826" i="2"/>
  <c r="BI820" i="2"/>
  <c r="BH820" i="2"/>
  <c r="BG820" i="2"/>
  <c r="BF820" i="2"/>
  <c r="T820" i="2"/>
  <c r="R820" i="2"/>
  <c r="P820" i="2"/>
  <c r="BI814" i="2"/>
  <c r="BH814" i="2"/>
  <c r="BG814" i="2"/>
  <c r="BF814" i="2"/>
  <c r="T814" i="2"/>
  <c r="R814" i="2"/>
  <c r="P814" i="2"/>
  <c r="BI812" i="2"/>
  <c r="BH812" i="2"/>
  <c r="BG812" i="2"/>
  <c r="BF812" i="2"/>
  <c r="T812" i="2"/>
  <c r="R812" i="2"/>
  <c r="P812" i="2"/>
  <c r="BI800" i="2"/>
  <c r="BH800" i="2"/>
  <c r="BG800" i="2"/>
  <c r="BF800" i="2"/>
  <c r="T800" i="2"/>
  <c r="R800" i="2"/>
  <c r="P800" i="2"/>
  <c r="BI798" i="2"/>
  <c r="BH798" i="2"/>
  <c r="BG798" i="2"/>
  <c r="BF798" i="2"/>
  <c r="T798" i="2"/>
  <c r="R798" i="2"/>
  <c r="P798" i="2"/>
  <c r="BI792" i="2"/>
  <c r="BH792" i="2"/>
  <c r="BG792" i="2"/>
  <c r="BF792" i="2"/>
  <c r="T792" i="2"/>
  <c r="R792" i="2"/>
  <c r="P792" i="2"/>
  <c r="BI790" i="2"/>
  <c r="BH790" i="2"/>
  <c r="BG790" i="2"/>
  <c r="BF790" i="2"/>
  <c r="T790" i="2"/>
  <c r="R790" i="2"/>
  <c r="P790" i="2"/>
  <c r="BI778" i="2"/>
  <c r="BH778" i="2"/>
  <c r="BG778" i="2"/>
  <c r="BF778" i="2"/>
  <c r="T778" i="2"/>
  <c r="R778" i="2"/>
  <c r="P778" i="2"/>
  <c r="BI774" i="2"/>
  <c r="BH774" i="2"/>
  <c r="BG774" i="2"/>
  <c r="BF774" i="2"/>
  <c r="T774" i="2"/>
  <c r="R774" i="2"/>
  <c r="P774" i="2"/>
  <c r="BI768" i="2"/>
  <c r="BH768" i="2"/>
  <c r="BG768" i="2"/>
  <c r="BF768" i="2"/>
  <c r="T768" i="2"/>
  <c r="R768" i="2"/>
  <c r="P768" i="2"/>
  <c r="BI767" i="2"/>
  <c r="BH767" i="2"/>
  <c r="BG767" i="2"/>
  <c r="BF767" i="2"/>
  <c r="T767" i="2"/>
  <c r="R767" i="2"/>
  <c r="P767" i="2"/>
  <c r="BI765" i="2"/>
  <c r="BH765" i="2"/>
  <c r="BG765" i="2"/>
  <c r="BF765" i="2"/>
  <c r="T765" i="2"/>
  <c r="R765" i="2"/>
  <c r="P765" i="2"/>
  <c r="BI764" i="2"/>
  <c r="BH764" i="2"/>
  <c r="BG764" i="2"/>
  <c r="BF764" i="2"/>
  <c r="T764" i="2"/>
  <c r="R764" i="2"/>
  <c r="P764" i="2"/>
  <c r="BI763" i="2"/>
  <c r="BH763" i="2"/>
  <c r="BG763" i="2"/>
  <c r="BF763" i="2"/>
  <c r="T763" i="2"/>
  <c r="R763" i="2"/>
  <c r="P763" i="2"/>
  <c r="BI762" i="2"/>
  <c r="BH762" i="2"/>
  <c r="BG762" i="2"/>
  <c r="BF762" i="2"/>
  <c r="T762" i="2"/>
  <c r="R762" i="2"/>
  <c r="P762" i="2"/>
  <c r="BI761" i="2"/>
  <c r="BH761" i="2"/>
  <c r="BG761" i="2"/>
  <c r="BF761" i="2"/>
  <c r="T761" i="2"/>
  <c r="R761" i="2"/>
  <c r="P761" i="2"/>
  <c r="BI759" i="2"/>
  <c r="BH759" i="2"/>
  <c r="BG759" i="2"/>
  <c r="BF759" i="2"/>
  <c r="T759" i="2"/>
  <c r="R759" i="2"/>
  <c r="P759" i="2"/>
  <c r="BI758" i="2"/>
  <c r="BH758" i="2"/>
  <c r="BG758" i="2"/>
  <c r="BF758" i="2"/>
  <c r="T758" i="2"/>
  <c r="R758" i="2"/>
  <c r="P758" i="2"/>
  <c r="BI757" i="2"/>
  <c r="BH757" i="2"/>
  <c r="BG757" i="2"/>
  <c r="BF757" i="2"/>
  <c r="T757" i="2"/>
  <c r="R757" i="2"/>
  <c r="P757" i="2"/>
  <c r="BI756" i="2"/>
  <c r="BH756" i="2"/>
  <c r="BG756" i="2"/>
  <c r="BF756" i="2"/>
  <c r="T756" i="2"/>
  <c r="R756" i="2"/>
  <c r="P756" i="2"/>
  <c r="BI755" i="2"/>
  <c r="BH755" i="2"/>
  <c r="BG755" i="2"/>
  <c r="BF755" i="2"/>
  <c r="T755" i="2"/>
  <c r="R755" i="2"/>
  <c r="P755" i="2"/>
  <c r="BI754" i="2"/>
  <c r="BH754" i="2"/>
  <c r="BG754" i="2"/>
  <c r="BF754" i="2"/>
  <c r="T754" i="2"/>
  <c r="R754" i="2"/>
  <c r="P754" i="2"/>
  <c r="BI753" i="2"/>
  <c r="BH753" i="2"/>
  <c r="BG753" i="2"/>
  <c r="BF753" i="2"/>
  <c r="T753" i="2"/>
  <c r="R753" i="2"/>
  <c r="P753" i="2"/>
  <c r="BI752" i="2"/>
  <c r="BH752" i="2"/>
  <c r="BG752" i="2"/>
  <c r="BF752" i="2"/>
  <c r="T752" i="2"/>
  <c r="R752" i="2"/>
  <c r="P752" i="2"/>
  <c r="BI751" i="2"/>
  <c r="BH751" i="2"/>
  <c r="BG751" i="2"/>
  <c r="BF751" i="2"/>
  <c r="T751" i="2"/>
  <c r="R751" i="2"/>
  <c r="P751" i="2"/>
  <c r="BI750" i="2"/>
  <c r="BH750" i="2"/>
  <c r="BG750" i="2"/>
  <c r="BF750" i="2"/>
  <c r="T750" i="2"/>
  <c r="R750" i="2"/>
  <c r="P750" i="2"/>
  <c r="BI749" i="2"/>
  <c r="BH749" i="2"/>
  <c r="BG749" i="2"/>
  <c r="BF749" i="2"/>
  <c r="T749" i="2"/>
  <c r="R749" i="2"/>
  <c r="P749" i="2"/>
  <c r="BI748" i="2"/>
  <c r="BH748" i="2"/>
  <c r="BG748" i="2"/>
  <c r="BF748" i="2"/>
  <c r="T748" i="2"/>
  <c r="R748" i="2"/>
  <c r="P748" i="2"/>
  <c r="BI747" i="2"/>
  <c r="BH747" i="2"/>
  <c r="BG747" i="2"/>
  <c r="BF747" i="2"/>
  <c r="T747" i="2"/>
  <c r="R747" i="2"/>
  <c r="P747" i="2"/>
  <c r="BI746" i="2"/>
  <c r="BH746" i="2"/>
  <c r="BG746" i="2"/>
  <c r="BF746" i="2"/>
  <c r="T746" i="2"/>
  <c r="R746" i="2"/>
  <c r="P746" i="2"/>
  <c r="BI745" i="2"/>
  <c r="BH745" i="2"/>
  <c r="BG745" i="2"/>
  <c r="BF745" i="2"/>
  <c r="T745" i="2"/>
  <c r="R745" i="2"/>
  <c r="P745" i="2"/>
  <c r="BI743" i="2"/>
  <c r="BH743" i="2"/>
  <c r="BG743" i="2"/>
  <c r="BF743" i="2"/>
  <c r="T743" i="2"/>
  <c r="R743" i="2"/>
  <c r="P743" i="2"/>
  <c r="BI740" i="2"/>
  <c r="BH740" i="2"/>
  <c r="BG740" i="2"/>
  <c r="BF740" i="2"/>
  <c r="T740" i="2"/>
  <c r="R740" i="2"/>
  <c r="P740" i="2"/>
  <c r="BI738" i="2"/>
  <c r="BH738" i="2"/>
  <c r="BG738" i="2"/>
  <c r="BF738" i="2"/>
  <c r="T738" i="2"/>
  <c r="R738" i="2"/>
  <c r="P738" i="2"/>
  <c r="BI732" i="2"/>
  <c r="BH732" i="2"/>
  <c r="BG732" i="2"/>
  <c r="BF732" i="2"/>
  <c r="T732" i="2"/>
  <c r="R732" i="2"/>
  <c r="P732" i="2"/>
  <c r="BI728" i="2"/>
  <c r="BH728" i="2"/>
  <c r="BG728" i="2"/>
  <c r="BF728" i="2"/>
  <c r="T728" i="2"/>
  <c r="R728" i="2"/>
  <c r="P728" i="2"/>
  <c r="BI725" i="2"/>
  <c r="BH725" i="2"/>
  <c r="BG725" i="2"/>
  <c r="BF725" i="2"/>
  <c r="T725" i="2"/>
  <c r="R725" i="2"/>
  <c r="P725" i="2"/>
  <c r="BI724" i="2"/>
  <c r="BH724" i="2"/>
  <c r="BG724" i="2"/>
  <c r="BF724" i="2"/>
  <c r="T724" i="2"/>
  <c r="R724" i="2"/>
  <c r="P724" i="2"/>
  <c r="BI723" i="2"/>
  <c r="BH723" i="2"/>
  <c r="BG723" i="2"/>
  <c r="BF723" i="2"/>
  <c r="T723" i="2"/>
  <c r="R723" i="2"/>
  <c r="P723" i="2"/>
  <c r="BI717" i="2"/>
  <c r="BH717" i="2"/>
  <c r="BG717" i="2"/>
  <c r="BF717" i="2"/>
  <c r="T717" i="2"/>
  <c r="R717" i="2"/>
  <c r="P717" i="2"/>
  <c r="BI714" i="2"/>
  <c r="BH714" i="2"/>
  <c r="BG714" i="2"/>
  <c r="BF714" i="2"/>
  <c r="T714" i="2"/>
  <c r="R714" i="2"/>
  <c r="P714" i="2"/>
  <c r="BI710" i="2"/>
  <c r="BH710" i="2"/>
  <c r="BG710" i="2"/>
  <c r="BF710" i="2"/>
  <c r="T710" i="2"/>
  <c r="R710" i="2"/>
  <c r="P710" i="2"/>
  <c r="BI707" i="2"/>
  <c r="BH707" i="2"/>
  <c r="BG707" i="2"/>
  <c r="BF707" i="2"/>
  <c r="T707" i="2"/>
  <c r="R707" i="2"/>
  <c r="P707" i="2"/>
  <c r="BI704" i="2"/>
  <c r="BH704" i="2"/>
  <c r="BG704" i="2"/>
  <c r="BF704" i="2"/>
  <c r="T704" i="2"/>
  <c r="R704" i="2"/>
  <c r="P704" i="2"/>
  <c r="BI701" i="2"/>
  <c r="BH701" i="2"/>
  <c r="BG701" i="2"/>
  <c r="BF701" i="2"/>
  <c r="T701" i="2"/>
  <c r="R701" i="2"/>
  <c r="P701" i="2"/>
  <c r="BI696" i="2"/>
  <c r="BH696" i="2"/>
  <c r="BG696" i="2"/>
  <c r="BF696" i="2"/>
  <c r="T696" i="2"/>
  <c r="R696" i="2"/>
  <c r="P696" i="2"/>
  <c r="BI693" i="2"/>
  <c r="BH693" i="2"/>
  <c r="BG693" i="2"/>
  <c r="BF693" i="2"/>
  <c r="T693" i="2"/>
  <c r="R693" i="2"/>
  <c r="P693" i="2"/>
  <c r="BI692" i="2"/>
  <c r="BH692" i="2"/>
  <c r="BG692" i="2"/>
  <c r="BF692" i="2"/>
  <c r="T692" i="2"/>
  <c r="R692" i="2"/>
  <c r="P692" i="2"/>
  <c r="BI691" i="2"/>
  <c r="BH691" i="2"/>
  <c r="BG691" i="2"/>
  <c r="BF691" i="2"/>
  <c r="T691" i="2"/>
  <c r="R691" i="2"/>
  <c r="P691" i="2"/>
  <c r="BI681" i="2"/>
  <c r="BH681" i="2"/>
  <c r="BG681" i="2"/>
  <c r="BF681" i="2"/>
  <c r="T681" i="2"/>
  <c r="R681" i="2"/>
  <c r="P681" i="2"/>
  <c r="BI680" i="2"/>
  <c r="BH680" i="2"/>
  <c r="BG680" i="2"/>
  <c r="BF680" i="2"/>
  <c r="T680" i="2"/>
  <c r="R680" i="2"/>
  <c r="P680" i="2"/>
  <c r="BI679" i="2"/>
  <c r="BH679" i="2"/>
  <c r="BG679" i="2"/>
  <c r="BF679" i="2"/>
  <c r="T679" i="2"/>
  <c r="R679" i="2"/>
  <c r="P679" i="2"/>
  <c r="BI678" i="2"/>
  <c r="BH678" i="2"/>
  <c r="BG678" i="2"/>
  <c r="BF678" i="2"/>
  <c r="T678" i="2"/>
  <c r="R678" i="2"/>
  <c r="P678" i="2"/>
  <c r="BI676" i="2"/>
  <c r="BH676" i="2"/>
  <c r="BG676" i="2"/>
  <c r="BF676" i="2"/>
  <c r="T676" i="2"/>
  <c r="R676" i="2"/>
  <c r="P676" i="2"/>
  <c r="BI675" i="2"/>
  <c r="BH675" i="2"/>
  <c r="BG675" i="2"/>
  <c r="BF675" i="2"/>
  <c r="T675" i="2"/>
  <c r="R675" i="2"/>
  <c r="P675" i="2"/>
  <c r="BI674" i="2"/>
  <c r="BH674" i="2"/>
  <c r="BG674" i="2"/>
  <c r="BF674" i="2"/>
  <c r="T674" i="2"/>
  <c r="R674" i="2"/>
  <c r="P674" i="2"/>
  <c r="BI673" i="2"/>
  <c r="BH673" i="2"/>
  <c r="BG673" i="2"/>
  <c r="BF673" i="2"/>
  <c r="T673" i="2"/>
  <c r="R673" i="2"/>
  <c r="P673" i="2"/>
  <c r="BI672" i="2"/>
  <c r="BH672" i="2"/>
  <c r="BG672" i="2"/>
  <c r="BF672" i="2"/>
  <c r="T672" i="2"/>
  <c r="R672" i="2"/>
  <c r="P672" i="2"/>
  <c r="BI671" i="2"/>
  <c r="BH671" i="2"/>
  <c r="BG671" i="2"/>
  <c r="BF671" i="2"/>
  <c r="T671" i="2"/>
  <c r="R671" i="2"/>
  <c r="P671" i="2"/>
  <c r="BI670" i="2"/>
  <c r="BH670" i="2"/>
  <c r="BG670" i="2"/>
  <c r="BF670" i="2"/>
  <c r="T670" i="2"/>
  <c r="R670" i="2"/>
  <c r="P670" i="2"/>
  <c r="BI669" i="2"/>
  <c r="BH669" i="2"/>
  <c r="BG669" i="2"/>
  <c r="BF669" i="2"/>
  <c r="T669" i="2"/>
  <c r="R669" i="2"/>
  <c r="P669" i="2"/>
  <c r="BI668" i="2"/>
  <c r="BH668" i="2"/>
  <c r="BG668" i="2"/>
  <c r="BF668" i="2"/>
  <c r="T668" i="2"/>
  <c r="R668" i="2"/>
  <c r="P668" i="2"/>
  <c r="BI667" i="2"/>
  <c r="BH667" i="2"/>
  <c r="BG667" i="2"/>
  <c r="BF667" i="2"/>
  <c r="T667" i="2"/>
  <c r="R667" i="2"/>
  <c r="P667" i="2"/>
  <c r="BI666" i="2"/>
  <c r="BH666" i="2"/>
  <c r="BG666" i="2"/>
  <c r="BF666" i="2"/>
  <c r="T666" i="2"/>
  <c r="R666" i="2"/>
  <c r="P666" i="2"/>
  <c r="BI665" i="2"/>
  <c r="BH665" i="2"/>
  <c r="BG665" i="2"/>
  <c r="BF665" i="2"/>
  <c r="T665" i="2"/>
  <c r="R665" i="2"/>
  <c r="P665" i="2"/>
  <c r="BI664" i="2"/>
  <c r="BH664" i="2"/>
  <c r="BG664" i="2"/>
  <c r="BF664" i="2"/>
  <c r="T664" i="2"/>
  <c r="R664" i="2"/>
  <c r="P664" i="2"/>
  <c r="BI662" i="2"/>
  <c r="BH662" i="2"/>
  <c r="BG662" i="2"/>
  <c r="BF662" i="2"/>
  <c r="T662" i="2"/>
  <c r="R662" i="2"/>
  <c r="P662" i="2"/>
  <c r="BI661" i="2"/>
  <c r="BH661" i="2"/>
  <c r="BG661" i="2"/>
  <c r="BF661" i="2"/>
  <c r="T661" i="2"/>
  <c r="R661" i="2"/>
  <c r="P661" i="2"/>
  <c r="BI660" i="2"/>
  <c r="BH660" i="2"/>
  <c r="BG660" i="2"/>
  <c r="BF660" i="2"/>
  <c r="T660" i="2"/>
  <c r="R660" i="2"/>
  <c r="P660" i="2"/>
  <c r="BI658" i="2"/>
  <c r="BH658" i="2"/>
  <c r="BG658" i="2"/>
  <c r="BF658" i="2"/>
  <c r="T658" i="2"/>
  <c r="R658" i="2"/>
  <c r="P658" i="2"/>
  <c r="BI657" i="2"/>
  <c r="BH657" i="2"/>
  <c r="BG657" i="2"/>
  <c r="BF657" i="2"/>
  <c r="T657" i="2"/>
  <c r="R657" i="2"/>
  <c r="P657" i="2"/>
  <c r="BI655" i="2"/>
  <c r="BH655" i="2"/>
  <c r="BG655" i="2"/>
  <c r="BF655" i="2"/>
  <c r="T655" i="2"/>
  <c r="R655" i="2"/>
  <c r="P655" i="2"/>
  <c r="BI653" i="2"/>
  <c r="BH653" i="2"/>
  <c r="BG653" i="2"/>
  <c r="BF653" i="2"/>
  <c r="T653" i="2"/>
  <c r="R653" i="2"/>
  <c r="P653" i="2"/>
  <c r="BI647" i="2"/>
  <c r="BH647" i="2"/>
  <c r="BG647" i="2"/>
  <c r="BF647" i="2"/>
  <c r="T647" i="2"/>
  <c r="R647" i="2"/>
  <c r="P647" i="2"/>
  <c r="BI644" i="2"/>
  <c r="BH644" i="2"/>
  <c r="BG644" i="2"/>
  <c r="BF644" i="2"/>
  <c r="T644" i="2"/>
  <c r="R644" i="2"/>
  <c r="P644" i="2"/>
  <c r="BI641" i="2"/>
  <c r="BH641" i="2"/>
  <c r="BG641" i="2"/>
  <c r="BF641" i="2"/>
  <c r="T641" i="2"/>
  <c r="R641" i="2"/>
  <c r="P641" i="2"/>
  <c r="BI638" i="2"/>
  <c r="BH638" i="2"/>
  <c r="BG638" i="2"/>
  <c r="BF638" i="2"/>
  <c r="T638" i="2"/>
  <c r="R638" i="2"/>
  <c r="P638" i="2"/>
  <c r="BI637" i="2"/>
  <c r="BH637" i="2"/>
  <c r="BG637" i="2"/>
  <c r="BF637" i="2"/>
  <c r="T637" i="2"/>
  <c r="R637" i="2"/>
  <c r="P637" i="2"/>
  <c r="BI636" i="2"/>
  <c r="BH636" i="2"/>
  <c r="BG636" i="2"/>
  <c r="BF636" i="2"/>
  <c r="T636" i="2"/>
  <c r="R636" i="2"/>
  <c r="P636" i="2"/>
  <c r="BI635" i="2"/>
  <c r="BH635" i="2"/>
  <c r="BG635" i="2"/>
  <c r="BF635" i="2"/>
  <c r="T635" i="2"/>
  <c r="R635" i="2"/>
  <c r="P635" i="2"/>
  <c r="BI634" i="2"/>
  <c r="BH634" i="2"/>
  <c r="BG634" i="2"/>
  <c r="BF634" i="2"/>
  <c r="T634" i="2"/>
  <c r="R634" i="2"/>
  <c r="P634" i="2"/>
  <c r="BI633" i="2"/>
  <c r="BH633" i="2"/>
  <c r="BG633" i="2"/>
  <c r="BF633" i="2"/>
  <c r="T633" i="2"/>
  <c r="R633" i="2"/>
  <c r="P633" i="2"/>
  <c r="BI632" i="2"/>
  <c r="BH632" i="2"/>
  <c r="BG632" i="2"/>
  <c r="BF632" i="2"/>
  <c r="T632" i="2"/>
  <c r="R632" i="2"/>
  <c r="P632" i="2"/>
  <c r="BI631" i="2"/>
  <c r="BH631" i="2"/>
  <c r="BG631" i="2"/>
  <c r="BF631" i="2"/>
  <c r="T631" i="2"/>
  <c r="R631" i="2"/>
  <c r="P631" i="2"/>
  <c r="BI628" i="2"/>
  <c r="BH628" i="2"/>
  <c r="BG628" i="2"/>
  <c r="BF628" i="2"/>
  <c r="T628" i="2"/>
  <c r="R628" i="2"/>
  <c r="P628" i="2"/>
  <c r="BI627" i="2"/>
  <c r="BH627" i="2"/>
  <c r="BG627" i="2"/>
  <c r="BF627" i="2"/>
  <c r="T627" i="2"/>
  <c r="R627" i="2"/>
  <c r="P627" i="2"/>
  <c r="BI625" i="2"/>
  <c r="BH625" i="2"/>
  <c r="BG625" i="2"/>
  <c r="BF625" i="2"/>
  <c r="T625" i="2"/>
  <c r="T624" i="2" s="1"/>
  <c r="R625" i="2"/>
  <c r="R624" i="2" s="1"/>
  <c r="P625" i="2"/>
  <c r="P624" i="2" s="1"/>
  <c r="BI623" i="2"/>
  <c r="BH623" i="2"/>
  <c r="BG623" i="2"/>
  <c r="BF623" i="2"/>
  <c r="T623" i="2"/>
  <c r="T622" i="2" s="1"/>
  <c r="R623" i="2"/>
  <c r="R622" i="2" s="1"/>
  <c r="P623" i="2"/>
  <c r="P622" i="2" s="1"/>
  <c r="BI621" i="2"/>
  <c r="BH621" i="2"/>
  <c r="BG621" i="2"/>
  <c r="BF621" i="2"/>
  <c r="T621" i="2"/>
  <c r="T620" i="2" s="1"/>
  <c r="R621" i="2"/>
  <c r="R620" i="2" s="1"/>
  <c r="P621" i="2"/>
  <c r="P620" i="2"/>
  <c r="BI619" i="2"/>
  <c r="BH619" i="2"/>
  <c r="BG619" i="2"/>
  <c r="BF619" i="2"/>
  <c r="T619" i="2"/>
  <c r="R619" i="2"/>
  <c r="P619" i="2"/>
  <c r="BI617" i="2"/>
  <c r="BH617" i="2"/>
  <c r="BG617" i="2"/>
  <c r="BF617" i="2"/>
  <c r="T617" i="2"/>
  <c r="R617" i="2"/>
  <c r="P617" i="2"/>
  <c r="BI611" i="2"/>
  <c r="BH611" i="2"/>
  <c r="BG611" i="2"/>
  <c r="BF611" i="2"/>
  <c r="T611" i="2"/>
  <c r="R611" i="2"/>
  <c r="P611" i="2"/>
  <c r="BI609" i="2"/>
  <c r="BH609" i="2"/>
  <c r="BG609" i="2"/>
  <c r="BF609" i="2"/>
  <c r="T609" i="2"/>
  <c r="R609" i="2"/>
  <c r="P609" i="2"/>
  <c r="BI607" i="2"/>
  <c r="BH607" i="2"/>
  <c r="BG607" i="2"/>
  <c r="BF607" i="2"/>
  <c r="T607" i="2"/>
  <c r="R607" i="2"/>
  <c r="P607" i="2"/>
  <c r="BI604" i="2"/>
  <c r="BH604" i="2"/>
  <c r="BG604" i="2"/>
  <c r="BF604" i="2"/>
  <c r="T604" i="2"/>
  <c r="R604" i="2"/>
  <c r="P604" i="2"/>
  <c r="BI602" i="2"/>
  <c r="BH602" i="2"/>
  <c r="BG602" i="2"/>
  <c r="BF602" i="2"/>
  <c r="T602" i="2"/>
  <c r="R602" i="2"/>
  <c r="P602" i="2"/>
  <c r="BI599" i="2"/>
  <c r="BH599" i="2"/>
  <c r="BG599" i="2"/>
  <c r="BF599" i="2"/>
  <c r="T599" i="2"/>
  <c r="R599" i="2"/>
  <c r="P599" i="2"/>
  <c r="BI591" i="2"/>
  <c r="BH591" i="2"/>
  <c r="BG591" i="2"/>
  <c r="BF591" i="2"/>
  <c r="T591" i="2"/>
  <c r="R591" i="2"/>
  <c r="P591" i="2"/>
  <c r="BI585" i="2"/>
  <c r="BH585" i="2"/>
  <c r="BG585" i="2"/>
  <c r="BF585" i="2"/>
  <c r="T585" i="2"/>
  <c r="R585" i="2"/>
  <c r="P585" i="2"/>
  <c r="BI578" i="2"/>
  <c r="BH578" i="2"/>
  <c r="BG578" i="2"/>
  <c r="BF578" i="2"/>
  <c r="T578" i="2"/>
  <c r="R578" i="2"/>
  <c r="P578" i="2"/>
  <c r="BI576" i="2"/>
  <c r="BH576" i="2"/>
  <c r="BG576" i="2"/>
  <c r="BF576" i="2"/>
  <c r="T576" i="2"/>
  <c r="R576" i="2"/>
  <c r="P576" i="2"/>
  <c r="BI573" i="2"/>
  <c r="BH573" i="2"/>
  <c r="BG573" i="2"/>
  <c r="BF573" i="2"/>
  <c r="T573" i="2"/>
  <c r="R573" i="2"/>
  <c r="P573" i="2"/>
  <c r="BI567" i="2"/>
  <c r="BH567" i="2"/>
  <c r="BG567" i="2"/>
  <c r="BF567" i="2"/>
  <c r="T567" i="2"/>
  <c r="R567" i="2"/>
  <c r="P567" i="2"/>
  <c r="BI561" i="2"/>
  <c r="BH561" i="2"/>
  <c r="BG561" i="2"/>
  <c r="BF561" i="2"/>
  <c r="T561" i="2"/>
  <c r="R561" i="2"/>
  <c r="P561" i="2"/>
  <c r="BI549" i="2"/>
  <c r="BH549" i="2"/>
  <c r="BG549" i="2"/>
  <c r="BF549" i="2"/>
  <c r="T549" i="2"/>
  <c r="R549" i="2"/>
  <c r="P549" i="2"/>
  <c r="BI547" i="2"/>
  <c r="BH547" i="2"/>
  <c r="BG547" i="2"/>
  <c r="BF547" i="2"/>
  <c r="T547" i="2"/>
  <c r="R547" i="2"/>
  <c r="P547" i="2"/>
  <c r="BI544" i="2"/>
  <c r="BH544" i="2"/>
  <c r="BG544" i="2"/>
  <c r="BF544" i="2"/>
  <c r="T544" i="2"/>
  <c r="R544" i="2"/>
  <c r="P544" i="2"/>
  <c r="BI541" i="2"/>
  <c r="BH541" i="2"/>
  <c r="BG541" i="2"/>
  <c r="BF541" i="2"/>
  <c r="T541" i="2"/>
  <c r="R541" i="2"/>
  <c r="P541" i="2"/>
  <c r="BI535" i="2"/>
  <c r="BH535" i="2"/>
  <c r="BG535" i="2"/>
  <c r="BF535" i="2"/>
  <c r="T535" i="2"/>
  <c r="R535" i="2"/>
  <c r="P535" i="2"/>
  <c r="BI532" i="2"/>
  <c r="BH532" i="2"/>
  <c r="BG532" i="2"/>
  <c r="BF532" i="2"/>
  <c r="T532" i="2"/>
  <c r="R532" i="2"/>
  <c r="P532" i="2"/>
  <c r="BI529" i="2"/>
  <c r="BH529" i="2"/>
  <c r="BG529" i="2"/>
  <c r="BF529" i="2"/>
  <c r="T529" i="2"/>
  <c r="R529" i="2"/>
  <c r="P529" i="2"/>
  <c r="BI525" i="2"/>
  <c r="BH525" i="2"/>
  <c r="BG525" i="2"/>
  <c r="BF525" i="2"/>
  <c r="T525" i="2"/>
  <c r="R525" i="2"/>
  <c r="P525" i="2"/>
  <c r="BI521" i="2"/>
  <c r="BH521" i="2"/>
  <c r="BG521" i="2"/>
  <c r="BF521" i="2"/>
  <c r="T521" i="2"/>
  <c r="R521" i="2"/>
  <c r="P521" i="2"/>
  <c r="BI519" i="2"/>
  <c r="BH519" i="2"/>
  <c r="BG519" i="2"/>
  <c r="BF519" i="2"/>
  <c r="T519" i="2"/>
  <c r="R519" i="2"/>
  <c r="P519" i="2"/>
  <c r="BI516" i="2"/>
  <c r="BH516" i="2"/>
  <c r="BG516" i="2"/>
  <c r="BF516" i="2"/>
  <c r="T516" i="2"/>
  <c r="R516" i="2"/>
  <c r="P516" i="2"/>
  <c r="BI513" i="2"/>
  <c r="BH513" i="2"/>
  <c r="BG513" i="2"/>
  <c r="BF513" i="2"/>
  <c r="T513" i="2"/>
  <c r="R513" i="2"/>
  <c r="P513" i="2"/>
  <c r="BI511" i="2"/>
  <c r="BH511" i="2"/>
  <c r="BG511" i="2"/>
  <c r="BF511" i="2"/>
  <c r="T511" i="2"/>
  <c r="R511" i="2"/>
  <c r="P511" i="2"/>
  <c r="BI509" i="2"/>
  <c r="BH509" i="2"/>
  <c r="BG509" i="2"/>
  <c r="BF509" i="2"/>
  <c r="T509" i="2"/>
  <c r="R509" i="2"/>
  <c r="P509" i="2"/>
  <c r="BI507" i="2"/>
  <c r="BH507" i="2"/>
  <c r="BG507" i="2"/>
  <c r="BF507" i="2"/>
  <c r="T507" i="2"/>
  <c r="R507" i="2"/>
  <c r="P507" i="2"/>
  <c r="BI505" i="2"/>
  <c r="BH505" i="2"/>
  <c r="BG505" i="2"/>
  <c r="BF505" i="2"/>
  <c r="T505" i="2"/>
  <c r="R505" i="2"/>
  <c r="P505" i="2"/>
  <c r="BI503" i="2"/>
  <c r="BH503" i="2"/>
  <c r="BG503" i="2"/>
  <c r="BF503" i="2"/>
  <c r="T503" i="2"/>
  <c r="R503" i="2"/>
  <c r="P503" i="2"/>
  <c r="BI501" i="2"/>
  <c r="BH501" i="2"/>
  <c r="BG501" i="2"/>
  <c r="BF501" i="2"/>
  <c r="T501" i="2"/>
  <c r="R501" i="2"/>
  <c r="P501" i="2"/>
  <c r="BI499" i="2"/>
  <c r="BH499" i="2"/>
  <c r="BG499" i="2"/>
  <c r="BF499" i="2"/>
  <c r="T499" i="2"/>
  <c r="R499" i="2"/>
  <c r="P499" i="2"/>
  <c r="BI497" i="2"/>
  <c r="BH497" i="2"/>
  <c r="BG497" i="2"/>
  <c r="BF497" i="2"/>
  <c r="T497" i="2"/>
  <c r="R497" i="2"/>
  <c r="P497" i="2"/>
  <c r="BI491" i="2"/>
  <c r="BH491" i="2"/>
  <c r="BG491" i="2"/>
  <c r="BF491" i="2"/>
  <c r="T491" i="2"/>
  <c r="R491" i="2"/>
  <c r="P491" i="2"/>
  <c r="BI485" i="2"/>
  <c r="BH485" i="2"/>
  <c r="BG485" i="2"/>
  <c r="BF485" i="2"/>
  <c r="T485" i="2"/>
  <c r="R485" i="2"/>
  <c r="P485" i="2"/>
  <c r="BI483" i="2"/>
  <c r="BH483" i="2"/>
  <c r="BG483" i="2"/>
  <c r="BF483" i="2"/>
  <c r="T483" i="2"/>
  <c r="R483" i="2"/>
  <c r="P483" i="2"/>
  <c r="BI481" i="2"/>
  <c r="BH481" i="2"/>
  <c r="BG481" i="2"/>
  <c r="BF481" i="2"/>
  <c r="T481" i="2"/>
  <c r="R481" i="2"/>
  <c r="P481" i="2"/>
  <c r="BI479" i="2"/>
  <c r="BH479" i="2"/>
  <c r="BG479" i="2"/>
  <c r="BF479" i="2"/>
  <c r="T479" i="2"/>
  <c r="R479" i="2"/>
  <c r="P479" i="2"/>
  <c r="BI477" i="2"/>
  <c r="BH477" i="2"/>
  <c r="BG477" i="2"/>
  <c r="BF477" i="2"/>
  <c r="T477" i="2"/>
  <c r="R477" i="2"/>
  <c r="P477" i="2"/>
  <c r="BI474" i="2"/>
  <c r="BH474" i="2"/>
  <c r="BG474" i="2"/>
  <c r="BF474" i="2"/>
  <c r="T474" i="2"/>
  <c r="R474" i="2"/>
  <c r="P474" i="2"/>
  <c r="BI472" i="2"/>
  <c r="BH472" i="2"/>
  <c r="BG472" i="2"/>
  <c r="BF472" i="2"/>
  <c r="T472" i="2"/>
  <c r="R472" i="2"/>
  <c r="P472" i="2"/>
  <c r="BI470" i="2"/>
  <c r="BH470" i="2"/>
  <c r="BG470" i="2"/>
  <c r="BF470" i="2"/>
  <c r="T470" i="2"/>
  <c r="R470" i="2"/>
  <c r="P470" i="2"/>
  <c r="BI468" i="2"/>
  <c r="BH468" i="2"/>
  <c r="BG468" i="2"/>
  <c r="BF468" i="2"/>
  <c r="T468" i="2"/>
  <c r="R468" i="2"/>
  <c r="P468" i="2"/>
  <c r="BI466" i="2"/>
  <c r="BH466" i="2"/>
  <c r="BG466" i="2"/>
  <c r="BF466" i="2"/>
  <c r="T466" i="2"/>
  <c r="R466" i="2"/>
  <c r="P466" i="2"/>
  <c r="BI463" i="2"/>
  <c r="BH463" i="2"/>
  <c r="BG463" i="2"/>
  <c r="BF463" i="2"/>
  <c r="T463" i="2"/>
  <c r="R463" i="2"/>
  <c r="P463" i="2"/>
  <c r="BI461" i="2"/>
  <c r="BH461" i="2"/>
  <c r="BG461" i="2"/>
  <c r="BF461" i="2"/>
  <c r="T461" i="2"/>
  <c r="R461" i="2"/>
  <c r="P461" i="2"/>
  <c r="BI456" i="2"/>
  <c r="BH456" i="2"/>
  <c r="BG456" i="2"/>
  <c r="BF456" i="2"/>
  <c r="T456" i="2"/>
  <c r="R456" i="2"/>
  <c r="P456" i="2"/>
  <c r="BI454" i="2"/>
  <c r="BH454" i="2"/>
  <c r="BG454" i="2"/>
  <c r="BF454" i="2"/>
  <c r="T454" i="2"/>
  <c r="R454" i="2"/>
  <c r="P454" i="2"/>
  <c r="BI452" i="2"/>
  <c r="BH452" i="2"/>
  <c r="BG452" i="2"/>
  <c r="BF452" i="2"/>
  <c r="T452" i="2"/>
  <c r="R452" i="2"/>
  <c r="P452" i="2"/>
  <c r="BI450" i="2"/>
  <c r="BH450" i="2"/>
  <c r="BG450" i="2"/>
  <c r="BF450" i="2"/>
  <c r="T450" i="2"/>
  <c r="R450" i="2"/>
  <c r="P450" i="2"/>
  <c r="BI448" i="2"/>
  <c r="BH448" i="2"/>
  <c r="BG448" i="2"/>
  <c r="BF448" i="2"/>
  <c r="T448" i="2"/>
  <c r="R448" i="2"/>
  <c r="P448" i="2"/>
  <c r="BI446" i="2"/>
  <c r="BH446" i="2"/>
  <c r="BG446" i="2"/>
  <c r="BF446" i="2"/>
  <c r="T446" i="2"/>
  <c r="R446" i="2"/>
  <c r="P446" i="2"/>
  <c r="BI443" i="2"/>
  <c r="BH443" i="2"/>
  <c r="BG443" i="2"/>
  <c r="BF443" i="2"/>
  <c r="T443" i="2"/>
  <c r="R443" i="2"/>
  <c r="P443" i="2"/>
  <c r="BI441" i="2"/>
  <c r="BH441" i="2"/>
  <c r="BG441" i="2"/>
  <c r="BF441" i="2"/>
  <c r="T441" i="2"/>
  <c r="R441" i="2"/>
  <c r="P441" i="2"/>
  <c r="BI439" i="2"/>
  <c r="BH439" i="2"/>
  <c r="BG439" i="2"/>
  <c r="BF439" i="2"/>
  <c r="T439" i="2"/>
  <c r="R439" i="2"/>
  <c r="P439" i="2"/>
  <c r="BI437" i="2"/>
  <c r="BH437" i="2"/>
  <c r="BG437" i="2"/>
  <c r="BF437" i="2"/>
  <c r="T437" i="2"/>
  <c r="R437" i="2"/>
  <c r="P437" i="2"/>
  <c r="BI433" i="2"/>
  <c r="BH433" i="2"/>
  <c r="BG433" i="2"/>
  <c r="BF433" i="2"/>
  <c r="T433" i="2"/>
  <c r="R433" i="2"/>
  <c r="P433" i="2"/>
  <c r="BI430" i="2"/>
  <c r="BH430" i="2"/>
  <c r="BG430" i="2"/>
  <c r="BF430" i="2"/>
  <c r="T430" i="2"/>
  <c r="T429" i="2" s="1"/>
  <c r="R430" i="2"/>
  <c r="R429" i="2" s="1"/>
  <c r="P430" i="2"/>
  <c r="P429" i="2" s="1"/>
  <c r="BI428" i="2"/>
  <c r="BH428" i="2"/>
  <c r="BG428" i="2"/>
  <c r="BF428" i="2"/>
  <c r="T428" i="2"/>
  <c r="R428" i="2"/>
  <c r="P428" i="2"/>
  <c r="BI426" i="2"/>
  <c r="BH426" i="2"/>
  <c r="BG426" i="2"/>
  <c r="BF426" i="2"/>
  <c r="T426" i="2"/>
  <c r="R426" i="2"/>
  <c r="P426" i="2"/>
  <c r="BI425" i="2"/>
  <c r="BH425" i="2"/>
  <c r="BG425" i="2"/>
  <c r="BF425" i="2"/>
  <c r="T425" i="2"/>
  <c r="R425" i="2"/>
  <c r="P425" i="2"/>
  <c r="BI423" i="2"/>
  <c r="BH423" i="2"/>
  <c r="BG423" i="2"/>
  <c r="BF423" i="2"/>
  <c r="T423" i="2"/>
  <c r="R423" i="2"/>
  <c r="P423" i="2"/>
  <c r="BI422" i="2"/>
  <c r="BH422" i="2"/>
  <c r="BG422" i="2"/>
  <c r="BF422" i="2"/>
  <c r="T422" i="2"/>
  <c r="R422" i="2"/>
  <c r="P422" i="2"/>
  <c r="BI419" i="2"/>
  <c r="BH419" i="2"/>
  <c r="BG419" i="2"/>
  <c r="BF419" i="2"/>
  <c r="T419" i="2"/>
  <c r="T418" i="2"/>
  <c r="R419" i="2"/>
  <c r="R418" i="2" s="1"/>
  <c r="P419" i="2"/>
  <c r="P418" i="2" s="1"/>
  <c r="BI417" i="2"/>
  <c r="BH417" i="2"/>
  <c r="BG417" i="2"/>
  <c r="BF417" i="2"/>
  <c r="T417" i="2"/>
  <c r="R417" i="2"/>
  <c r="P417" i="2"/>
  <c r="BI416" i="2"/>
  <c r="BH416" i="2"/>
  <c r="BG416" i="2"/>
  <c r="BF416" i="2"/>
  <c r="T416" i="2"/>
  <c r="R416" i="2"/>
  <c r="P416" i="2"/>
  <c r="BI415" i="2"/>
  <c r="BH415" i="2"/>
  <c r="BG415" i="2"/>
  <c r="BF415" i="2"/>
  <c r="T415" i="2"/>
  <c r="R415" i="2"/>
  <c r="P415" i="2"/>
  <c r="BI410" i="2"/>
  <c r="BH410" i="2"/>
  <c r="BG410" i="2"/>
  <c r="BF410" i="2"/>
  <c r="T410" i="2"/>
  <c r="R410" i="2"/>
  <c r="P410" i="2"/>
  <c r="BI404" i="2"/>
  <c r="BH404" i="2"/>
  <c r="BG404" i="2"/>
  <c r="BF404" i="2"/>
  <c r="T404" i="2"/>
  <c r="R404" i="2"/>
  <c r="P404" i="2"/>
  <c r="BI401" i="2"/>
  <c r="BH401" i="2"/>
  <c r="BG401" i="2"/>
  <c r="BF401" i="2"/>
  <c r="T401" i="2"/>
  <c r="R401" i="2"/>
  <c r="P401" i="2"/>
  <c r="BI400" i="2"/>
  <c r="BH400" i="2"/>
  <c r="BG400" i="2"/>
  <c r="BF400" i="2"/>
  <c r="T400" i="2"/>
  <c r="R400" i="2"/>
  <c r="P400" i="2"/>
  <c r="BI399" i="2"/>
  <c r="BH399" i="2"/>
  <c r="BG399" i="2"/>
  <c r="BF399" i="2"/>
  <c r="T399" i="2"/>
  <c r="R399" i="2"/>
  <c r="P399" i="2"/>
  <c r="BI398" i="2"/>
  <c r="BH398" i="2"/>
  <c r="BG398" i="2"/>
  <c r="BF398" i="2"/>
  <c r="T398" i="2"/>
  <c r="R398" i="2"/>
  <c r="P398" i="2"/>
  <c r="BI396" i="2"/>
  <c r="BH396" i="2"/>
  <c r="BG396" i="2"/>
  <c r="BF396" i="2"/>
  <c r="T396" i="2"/>
  <c r="R396" i="2"/>
  <c r="P396" i="2"/>
  <c r="BI394" i="2"/>
  <c r="BH394" i="2"/>
  <c r="BG394" i="2"/>
  <c r="BF394" i="2"/>
  <c r="T394" i="2"/>
  <c r="R394" i="2"/>
  <c r="P394" i="2"/>
  <c r="BI393" i="2"/>
  <c r="BH393" i="2"/>
  <c r="BG393" i="2"/>
  <c r="BF393" i="2"/>
  <c r="T393" i="2"/>
  <c r="R393" i="2"/>
  <c r="P393" i="2"/>
  <c r="BI391" i="2"/>
  <c r="BH391" i="2"/>
  <c r="BG391" i="2"/>
  <c r="BF391" i="2"/>
  <c r="T391" i="2"/>
  <c r="R391" i="2"/>
  <c r="P391" i="2"/>
  <c r="BI390" i="2"/>
  <c r="BH390" i="2"/>
  <c r="BG390" i="2"/>
  <c r="BF390" i="2"/>
  <c r="T390" i="2"/>
  <c r="R390" i="2"/>
  <c r="P390" i="2"/>
  <c r="BI387" i="2"/>
  <c r="BH387" i="2"/>
  <c r="BG387" i="2"/>
  <c r="BF387" i="2"/>
  <c r="T387" i="2"/>
  <c r="R387" i="2"/>
  <c r="P387" i="2"/>
  <c r="BI385" i="2"/>
  <c r="BH385" i="2"/>
  <c r="BG385" i="2"/>
  <c r="BF385" i="2"/>
  <c r="T385" i="2"/>
  <c r="R385" i="2"/>
  <c r="P385" i="2"/>
  <c r="BI382" i="2"/>
  <c r="BH382" i="2"/>
  <c r="BG382" i="2"/>
  <c r="BF382" i="2"/>
  <c r="T382" i="2"/>
  <c r="R382" i="2"/>
  <c r="P382" i="2"/>
  <c r="BI380" i="2"/>
  <c r="BH380" i="2"/>
  <c r="BG380" i="2"/>
  <c r="BF380" i="2"/>
  <c r="T380" i="2"/>
  <c r="R380" i="2"/>
  <c r="P380" i="2"/>
  <c r="BI376" i="2"/>
  <c r="BH376" i="2"/>
  <c r="BG376" i="2"/>
  <c r="BF376" i="2"/>
  <c r="T376" i="2"/>
  <c r="R376" i="2"/>
  <c r="P376" i="2"/>
  <c r="BI375" i="2"/>
  <c r="BH375" i="2"/>
  <c r="BG375" i="2"/>
  <c r="BF375" i="2"/>
  <c r="T375" i="2"/>
  <c r="R375" i="2"/>
  <c r="P375" i="2"/>
  <c r="BI374" i="2"/>
  <c r="BH374" i="2"/>
  <c r="BG374" i="2"/>
  <c r="BF374" i="2"/>
  <c r="T374" i="2"/>
  <c r="R374" i="2"/>
  <c r="P374" i="2"/>
  <c r="BI373" i="2"/>
  <c r="BH373" i="2"/>
  <c r="BG373" i="2"/>
  <c r="BF373" i="2"/>
  <c r="T373" i="2"/>
  <c r="R373" i="2"/>
  <c r="P373" i="2"/>
  <c r="BI367" i="2"/>
  <c r="BH367" i="2"/>
  <c r="BG367" i="2"/>
  <c r="BF367" i="2"/>
  <c r="T367" i="2"/>
  <c r="R367" i="2"/>
  <c r="P367" i="2"/>
  <c r="BI363" i="2"/>
  <c r="BH363" i="2"/>
  <c r="BG363" i="2"/>
  <c r="BF363" i="2"/>
  <c r="T363" i="2"/>
  <c r="R363" i="2"/>
  <c r="P363" i="2"/>
  <c r="BI360" i="2"/>
  <c r="BH360" i="2"/>
  <c r="BG360" i="2"/>
  <c r="BF360" i="2"/>
  <c r="T360" i="2"/>
  <c r="R360" i="2"/>
  <c r="P360" i="2"/>
  <c r="BI350" i="2"/>
  <c r="BH350" i="2"/>
  <c r="BG350" i="2"/>
  <c r="BF350" i="2"/>
  <c r="T350" i="2"/>
  <c r="R350" i="2"/>
  <c r="P350" i="2"/>
  <c r="BI346" i="2"/>
  <c r="BH346" i="2"/>
  <c r="BG346" i="2"/>
  <c r="BF346" i="2"/>
  <c r="T346" i="2"/>
  <c r="R346" i="2"/>
  <c r="P346" i="2"/>
  <c r="BI343" i="2"/>
  <c r="BH343" i="2"/>
  <c r="BG343" i="2"/>
  <c r="BF343" i="2"/>
  <c r="T343" i="2"/>
  <c r="R343" i="2"/>
  <c r="P343" i="2"/>
  <c r="BI335" i="2"/>
  <c r="BH335" i="2"/>
  <c r="BG335" i="2"/>
  <c r="BF335" i="2"/>
  <c r="T335" i="2"/>
  <c r="R335" i="2"/>
  <c r="P335" i="2"/>
  <c r="BI329" i="2"/>
  <c r="BH329" i="2"/>
  <c r="BG329" i="2"/>
  <c r="BF329" i="2"/>
  <c r="T329" i="2"/>
  <c r="R329" i="2"/>
  <c r="P329" i="2"/>
  <c r="BI322" i="2"/>
  <c r="BH322" i="2"/>
  <c r="BG322" i="2"/>
  <c r="BF322" i="2"/>
  <c r="T322" i="2"/>
  <c r="R322" i="2"/>
  <c r="P322" i="2"/>
  <c r="BI319" i="2"/>
  <c r="BH319" i="2"/>
  <c r="BG319" i="2"/>
  <c r="BF319" i="2"/>
  <c r="T319" i="2"/>
  <c r="R319" i="2"/>
  <c r="P319" i="2"/>
  <c r="BI310" i="2"/>
  <c r="BH310" i="2"/>
  <c r="BG310" i="2"/>
  <c r="BF310" i="2"/>
  <c r="T310" i="2"/>
  <c r="R310" i="2"/>
  <c r="P310" i="2"/>
  <c r="BI306" i="2"/>
  <c r="BH306" i="2"/>
  <c r="BG306" i="2"/>
  <c r="BF306" i="2"/>
  <c r="T306" i="2"/>
  <c r="R306" i="2"/>
  <c r="P306" i="2"/>
  <c r="BI303" i="2"/>
  <c r="BH303" i="2"/>
  <c r="BG303" i="2"/>
  <c r="BF303" i="2"/>
  <c r="T303" i="2"/>
  <c r="R303" i="2"/>
  <c r="P303" i="2"/>
  <c r="BI300" i="2"/>
  <c r="BH300" i="2"/>
  <c r="BG300" i="2"/>
  <c r="BF300" i="2"/>
  <c r="T300" i="2"/>
  <c r="R300" i="2"/>
  <c r="P300" i="2"/>
  <c r="BI297" i="2"/>
  <c r="BH297" i="2"/>
  <c r="BG297" i="2"/>
  <c r="BF297" i="2"/>
  <c r="T297" i="2"/>
  <c r="R297" i="2"/>
  <c r="P297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3" i="2"/>
  <c r="BH283" i="2"/>
  <c r="BG283" i="2"/>
  <c r="BF283" i="2"/>
  <c r="T283" i="2"/>
  <c r="R283" i="2"/>
  <c r="P283" i="2"/>
  <c r="BI277" i="2"/>
  <c r="BH277" i="2"/>
  <c r="BG277" i="2"/>
  <c r="BF277" i="2"/>
  <c r="T277" i="2"/>
  <c r="R277" i="2"/>
  <c r="P277" i="2"/>
  <c r="BI273" i="2"/>
  <c r="BH273" i="2"/>
  <c r="BG273" i="2"/>
  <c r="BF273" i="2"/>
  <c r="T273" i="2"/>
  <c r="R273" i="2"/>
  <c r="P273" i="2"/>
  <c r="BI269" i="2"/>
  <c r="BH269" i="2"/>
  <c r="BG269" i="2"/>
  <c r="BF269" i="2"/>
  <c r="T269" i="2"/>
  <c r="T268" i="2" s="1"/>
  <c r="R269" i="2"/>
  <c r="R268" i="2" s="1"/>
  <c r="P269" i="2"/>
  <c r="P268" i="2" s="1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62" i="2"/>
  <c r="BH262" i="2"/>
  <c r="BG262" i="2"/>
  <c r="BF262" i="2"/>
  <c r="T262" i="2"/>
  <c r="R262" i="2"/>
  <c r="P262" i="2"/>
  <c r="BI258" i="2"/>
  <c r="BH258" i="2"/>
  <c r="BG258" i="2"/>
  <c r="BF258" i="2"/>
  <c r="T258" i="2"/>
  <c r="R258" i="2"/>
  <c r="P258" i="2"/>
  <c r="BI253" i="2"/>
  <c r="BH253" i="2"/>
  <c r="BG253" i="2"/>
  <c r="BF253" i="2"/>
  <c r="T253" i="2"/>
  <c r="R253" i="2"/>
  <c r="P253" i="2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5" i="2"/>
  <c r="BH245" i="2"/>
  <c r="BG245" i="2"/>
  <c r="BF245" i="2"/>
  <c r="T245" i="2"/>
  <c r="R245" i="2"/>
  <c r="P245" i="2"/>
  <c r="BI243" i="2"/>
  <c r="BH243" i="2"/>
  <c r="BG243" i="2"/>
  <c r="BF243" i="2"/>
  <c r="T243" i="2"/>
  <c r="R243" i="2"/>
  <c r="P243" i="2"/>
  <c r="BI239" i="2"/>
  <c r="BH239" i="2"/>
  <c r="BG239" i="2"/>
  <c r="BF239" i="2"/>
  <c r="T239" i="2"/>
  <c r="R239" i="2"/>
  <c r="P239" i="2"/>
  <c r="BI232" i="2"/>
  <c r="BH232" i="2"/>
  <c r="BG232" i="2"/>
  <c r="BF232" i="2"/>
  <c r="T232" i="2"/>
  <c r="R232" i="2"/>
  <c r="P232" i="2"/>
  <c r="BI225" i="2"/>
  <c r="BH225" i="2"/>
  <c r="BG225" i="2"/>
  <c r="BF225" i="2"/>
  <c r="T225" i="2"/>
  <c r="R225" i="2"/>
  <c r="P225" i="2"/>
  <c r="BI223" i="2"/>
  <c r="BH223" i="2"/>
  <c r="BG223" i="2"/>
  <c r="BF223" i="2"/>
  <c r="T223" i="2"/>
  <c r="R223" i="2"/>
  <c r="P223" i="2"/>
  <c r="BI211" i="2"/>
  <c r="BH211" i="2"/>
  <c r="BG211" i="2"/>
  <c r="BF211" i="2"/>
  <c r="T211" i="2"/>
  <c r="R211" i="2"/>
  <c r="P211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7" i="2"/>
  <c r="BH197" i="2"/>
  <c r="BG197" i="2"/>
  <c r="BF197" i="2"/>
  <c r="T197" i="2"/>
  <c r="R197" i="2"/>
  <c r="P197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3" i="2"/>
  <c r="BH183" i="2"/>
  <c r="BG183" i="2"/>
  <c r="BF183" i="2"/>
  <c r="T183" i="2"/>
  <c r="R183" i="2"/>
  <c r="P183" i="2"/>
  <c r="BI180" i="2"/>
  <c r="BH180" i="2"/>
  <c r="BG180" i="2"/>
  <c r="BF180" i="2"/>
  <c r="T180" i="2"/>
  <c r="R180" i="2"/>
  <c r="P180" i="2"/>
  <c r="BI168" i="2"/>
  <c r="BH168" i="2"/>
  <c r="BG168" i="2"/>
  <c r="BF168" i="2"/>
  <c r="T168" i="2"/>
  <c r="R168" i="2"/>
  <c r="P168" i="2"/>
  <c r="BI165" i="2"/>
  <c r="BH165" i="2"/>
  <c r="BG165" i="2"/>
  <c r="BF165" i="2"/>
  <c r="T165" i="2"/>
  <c r="R165" i="2"/>
  <c r="P165" i="2"/>
  <c r="BI163" i="2"/>
  <c r="BH163" i="2"/>
  <c r="BG163" i="2"/>
  <c r="BF163" i="2"/>
  <c r="T163" i="2"/>
  <c r="R163" i="2"/>
  <c r="P163" i="2"/>
  <c r="BI161" i="2"/>
  <c r="BH161" i="2"/>
  <c r="BG161" i="2"/>
  <c r="BF161" i="2"/>
  <c r="T161" i="2"/>
  <c r="R161" i="2"/>
  <c r="P161" i="2"/>
  <c r="BI160" i="2"/>
  <c r="BH160" i="2"/>
  <c r="BG160" i="2"/>
  <c r="BF160" i="2"/>
  <c r="T160" i="2"/>
  <c r="R160" i="2"/>
  <c r="P160" i="2"/>
  <c r="F151" i="2"/>
  <c r="E149" i="2"/>
  <c r="F89" i="2"/>
  <c r="E87" i="2"/>
  <c r="J24" i="2"/>
  <c r="E24" i="2"/>
  <c r="J154" i="2" s="1"/>
  <c r="J23" i="2"/>
  <c r="J21" i="2"/>
  <c r="E21" i="2"/>
  <c r="J91" i="2" s="1"/>
  <c r="J20" i="2"/>
  <c r="J18" i="2"/>
  <c r="E18" i="2"/>
  <c r="F92" i="2" s="1"/>
  <c r="J17" i="2"/>
  <c r="J15" i="2"/>
  <c r="E15" i="2"/>
  <c r="F153" i="2" s="1"/>
  <c r="J14" i="2"/>
  <c r="J89" i="2"/>
  <c r="E7" i="2"/>
  <c r="E147" i="2" s="1"/>
  <c r="L90" i="1"/>
  <c r="AM90" i="1"/>
  <c r="AM89" i="1"/>
  <c r="L89" i="1"/>
  <c r="AM87" i="1"/>
  <c r="L87" i="1"/>
  <c r="L85" i="1"/>
  <c r="L84" i="1"/>
  <c r="BK952" i="2"/>
  <c r="BK908" i="2"/>
  <c r="J878" i="2"/>
  <c r="J838" i="2"/>
  <c r="J820" i="2"/>
  <c r="J768" i="2"/>
  <c r="J728" i="2"/>
  <c r="BK707" i="2"/>
  <c r="BK675" i="2"/>
  <c r="BK666" i="2"/>
  <c r="BK657" i="2"/>
  <c r="J636" i="2"/>
  <c r="J619" i="2"/>
  <c r="J607" i="2"/>
  <c r="J578" i="2"/>
  <c r="BK561" i="2"/>
  <c r="BK541" i="2"/>
  <c r="J516" i="2"/>
  <c r="J509" i="2"/>
  <c r="BK485" i="2"/>
  <c r="J461" i="2"/>
  <c r="J443" i="2"/>
  <c r="J433" i="2"/>
  <c r="BK400" i="2"/>
  <c r="J394" i="2"/>
  <c r="BK385" i="2"/>
  <c r="J360" i="2"/>
  <c r="J322" i="2"/>
  <c r="BK303" i="2"/>
  <c r="BK262" i="2"/>
  <c r="J243" i="2"/>
  <c r="J200" i="2"/>
  <c r="BK165" i="2"/>
  <c r="J952" i="2"/>
  <c r="BK848" i="2"/>
  <c r="BK800" i="2"/>
  <c r="BK768" i="2"/>
  <c r="J762" i="2"/>
  <c r="BK756" i="2"/>
  <c r="BK740" i="2"/>
  <c r="J681" i="2"/>
  <c r="J674" i="2"/>
  <c r="J664" i="2"/>
  <c r="BK655" i="2"/>
  <c r="J632" i="2"/>
  <c r="BK625" i="2"/>
  <c r="BK604" i="2"/>
  <c r="J585" i="2"/>
  <c r="J561" i="2"/>
  <c r="BK516" i="2"/>
  <c r="BK503" i="2"/>
  <c r="BK481" i="2"/>
  <c r="BK456" i="2"/>
  <c r="BK443" i="2"/>
  <c r="BK428" i="2"/>
  <c r="BK394" i="2"/>
  <c r="J376" i="2"/>
  <c r="J346" i="2"/>
  <c r="BK306" i="2"/>
  <c r="BK290" i="2"/>
  <c r="J199" i="2"/>
  <c r="J186" i="2"/>
  <c r="AS94" i="1"/>
  <c r="BK728" i="2"/>
  <c r="BK710" i="2"/>
  <c r="J692" i="2"/>
  <c r="BK674" i="2"/>
  <c r="J667" i="2"/>
  <c r="J638" i="2"/>
  <c r="J634" i="2"/>
  <c r="BK623" i="2"/>
  <c r="BK547" i="2"/>
  <c r="J525" i="2"/>
  <c r="BK491" i="2"/>
  <c r="BK479" i="2"/>
  <c r="J454" i="2"/>
  <c r="J425" i="2"/>
  <c r="J419" i="2"/>
  <c r="J398" i="2"/>
  <c r="J385" i="2"/>
  <c r="J363" i="2"/>
  <c r="J310" i="2"/>
  <c r="BK269" i="2"/>
  <c r="J245" i="2"/>
  <c r="BK197" i="2"/>
  <c r="J161" i="2"/>
  <c r="BK973" i="2"/>
  <c r="BK969" i="2"/>
  <c r="J966" i="2"/>
  <c r="J954" i="2"/>
  <c r="BK878" i="2"/>
  <c r="BK852" i="2"/>
  <c r="J798" i="2"/>
  <c r="BK765" i="2"/>
  <c r="J758" i="2"/>
  <c r="BK746" i="2"/>
  <c r="J732" i="2"/>
  <c r="BK691" i="2"/>
  <c r="J678" i="2"/>
  <c r="BK665" i="2"/>
  <c r="BK660" i="2"/>
  <c r="BK644" i="2"/>
  <c r="J631" i="2"/>
  <c r="BK619" i="2"/>
  <c r="BK573" i="2"/>
  <c r="J521" i="2"/>
  <c r="J477" i="2"/>
  <c r="J468" i="2"/>
  <c r="BK446" i="2"/>
  <c r="BK423" i="2"/>
  <c r="J400" i="2"/>
  <c r="J380" i="2"/>
  <c r="J329" i="2"/>
  <c r="BK297" i="2"/>
  <c r="J266" i="2"/>
  <c r="BK253" i="2"/>
  <c r="BK243" i="2"/>
  <c r="BK186" i="2"/>
  <c r="J165" i="2"/>
  <c r="BK173" i="4"/>
  <c r="BK167" i="4"/>
  <c r="BK155" i="4"/>
  <c r="BK144" i="4"/>
  <c r="BK129" i="4"/>
  <c r="BK164" i="4"/>
  <c r="BK162" i="4"/>
  <c r="BK141" i="4"/>
  <c r="BK128" i="4"/>
  <c r="BK170" i="4"/>
  <c r="BK163" i="4"/>
  <c r="BK135" i="4"/>
  <c r="BK127" i="4"/>
  <c r="J123" i="4"/>
  <c r="BK166" i="4"/>
  <c r="BK159" i="4"/>
  <c r="BK151" i="4"/>
  <c r="BK143" i="4"/>
  <c r="BK123" i="4"/>
  <c r="BK966" i="2"/>
  <c r="BK906" i="2"/>
  <c r="J848" i="2"/>
  <c r="J826" i="2"/>
  <c r="BK774" i="2"/>
  <c r="J761" i="2"/>
  <c r="J748" i="2"/>
  <c r="BK724" i="2"/>
  <c r="J701" i="2"/>
  <c r="J693" i="2"/>
  <c r="BK672" i="2"/>
  <c r="BK662" i="2"/>
  <c r="J644" i="2"/>
  <c r="BK635" i="2"/>
  <c r="BK617" i="2"/>
  <c r="BK585" i="2"/>
  <c r="J573" i="2"/>
  <c r="BK549" i="2"/>
  <c r="BK521" i="2"/>
  <c r="BK505" i="2"/>
  <c r="BK477" i="2"/>
  <c r="BK463" i="2"/>
  <c r="J448" i="2"/>
  <c r="J410" i="2"/>
  <c r="BK399" i="2"/>
  <c r="J391" i="2"/>
  <c r="BK380" i="2"/>
  <c r="BK363" i="2"/>
  <c r="BK329" i="2"/>
  <c r="J306" i="2"/>
  <c r="J283" i="2"/>
  <c r="J246" i="2"/>
  <c r="J183" i="2"/>
  <c r="BK964" i="2"/>
  <c r="BK892" i="2"/>
  <c r="BK838" i="2"/>
  <c r="J792" i="2"/>
  <c r="J774" i="2"/>
  <c r="BK763" i="2"/>
  <c r="BK757" i="2"/>
  <c r="BK753" i="2"/>
  <c r="BK743" i="2"/>
  <c r="J717" i="2"/>
  <c r="J675" i="2"/>
  <c r="BK667" i="2"/>
  <c r="J658" i="2"/>
  <c r="BK633" i="2"/>
  <c r="BK628" i="2"/>
  <c r="BK607" i="2"/>
  <c r="J591" i="2"/>
  <c r="J567" i="2"/>
  <c r="J529" i="2"/>
  <c r="BK507" i="2"/>
  <c r="J491" i="2"/>
  <c r="BK466" i="2"/>
  <c r="BK452" i="2"/>
  <c r="J430" i="2"/>
  <c r="BK422" i="2"/>
  <c r="BK391" i="2"/>
  <c r="BK350" i="2"/>
  <c r="J303" i="2"/>
  <c r="J293" i="2"/>
  <c r="BK200" i="2"/>
  <c r="J188" i="2"/>
  <c r="BK161" i="2"/>
  <c r="J962" i="2"/>
  <c r="J908" i="2"/>
  <c r="BK846" i="2"/>
  <c r="J767" i="2"/>
  <c r="J753" i="2"/>
  <c r="J749" i="2"/>
  <c r="J740" i="2"/>
  <c r="BK717" i="2"/>
  <c r="BK701" i="2"/>
  <c r="BK678" i="2"/>
  <c r="J671" i="2"/>
  <c r="BK653" i="2"/>
  <c r="J635" i="2"/>
  <c r="J628" i="2"/>
  <c r="J617" i="2"/>
  <c r="J535" i="2"/>
  <c r="J503" i="2"/>
  <c r="J485" i="2"/>
  <c r="BK474" i="2"/>
  <c r="J452" i="2"/>
  <c r="BK426" i="2"/>
  <c r="J417" i="2"/>
  <c r="J401" i="2"/>
  <c r="BK387" i="2"/>
  <c r="BK367" i="2"/>
  <c r="BK277" i="2"/>
  <c r="BK263" i="2"/>
  <c r="J239" i="2"/>
  <c r="BK223" i="2"/>
  <c r="J163" i="2"/>
  <c r="BK975" i="2"/>
  <c r="BK971" i="2"/>
  <c r="BK968" i="2"/>
  <c r="BK959" i="2"/>
  <c r="J906" i="2"/>
  <c r="J876" i="2"/>
  <c r="BK826" i="2"/>
  <c r="J800" i="2"/>
  <c r="BK778" i="2"/>
  <c r="BK759" i="2"/>
  <c r="J754" i="2"/>
  <c r="J747" i="2"/>
  <c r="BK738" i="2"/>
  <c r="BK714" i="2"/>
  <c r="BK692" i="2"/>
  <c r="BK680" i="2"/>
  <c r="BK670" i="2"/>
  <c r="J666" i="2"/>
  <c r="J653" i="2"/>
  <c r="BK641" i="2"/>
  <c r="BK576" i="2"/>
  <c r="BK525" i="2"/>
  <c r="BK499" i="2"/>
  <c r="J470" i="2"/>
  <c r="BK448" i="2"/>
  <c r="BK425" i="2"/>
  <c r="J416" i="2"/>
  <c r="BK401" i="2"/>
  <c r="BK393" i="2"/>
  <c r="J375" i="2"/>
  <c r="J319" i="2"/>
  <c r="J277" i="2"/>
  <c r="J258" i="2"/>
  <c r="BK246" i="2"/>
  <c r="BK239" i="2"/>
  <c r="BK183" i="2"/>
  <c r="BK160" i="2"/>
  <c r="BK168" i="4"/>
  <c r="BK154" i="4"/>
  <c r="BK130" i="4"/>
  <c r="BK177" i="4"/>
  <c r="BK172" i="4"/>
  <c r="BK150" i="4"/>
  <c r="BK176" i="4"/>
  <c r="BK169" i="4"/>
  <c r="BK158" i="4"/>
  <c r="BK132" i="4"/>
  <c r="J126" i="4"/>
  <c r="BK161" i="4"/>
  <c r="BK153" i="4"/>
  <c r="J124" i="4"/>
  <c r="BK957" i="2"/>
  <c r="J894" i="2"/>
  <c r="J846" i="2"/>
  <c r="J814" i="2"/>
  <c r="J764" i="2"/>
  <c r="J759" i="2"/>
  <c r="J746" i="2"/>
  <c r="J710" i="2"/>
  <c r="BK696" i="2"/>
  <c r="J673" i="2"/>
  <c r="J665" i="2"/>
  <c r="J655" i="2"/>
  <c r="BK627" i="2"/>
  <c r="J609" i="2"/>
  <c r="J604" i="2"/>
  <c r="J576" i="2"/>
  <c r="J547" i="2"/>
  <c r="BK535" i="2"/>
  <c r="BK513" i="2"/>
  <c r="J501" i="2"/>
  <c r="J456" i="2"/>
  <c r="J439" i="2"/>
  <c r="J428" i="2"/>
  <c r="BK396" i="2"/>
  <c r="BK382" i="2"/>
  <c r="BK373" i="2"/>
  <c r="BK346" i="2"/>
  <c r="BK319" i="2"/>
  <c r="J290" i="2"/>
  <c r="BK258" i="2"/>
  <c r="BK225" i="2"/>
  <c r="BK199" i="2"/>
  <c r="BK163" i="2"/>
  <c r="J868" i="2"/>
  <c r="BK798" i="2"/>
  <c r="J778" i="2"/>
  <c r="J765" i="2"/>
  <c r="J755" i="2"/>
  <c r="BK732" i="2"/>
  <c r="BK679" i="2"/>
  <c r="J668" i="2"/>
  <c r="J660" i="2"/>
  <c r="BK634" i="2"/>
  <c r="BK621" i="2"/>
  <c r="BK602" i="2"/>
  <c r="J544" i="2"/>
  <c r="J513" i="2"/>
  <c r="BK501" i="2"/>
  <c r="J483" i="2"/>
  <c r="J472" i="2"/>
  <c r="BK461" i="2"/>
  <c r="BK441" i="2"/>
  <c r="BK415" i="2"/>
  <c r="J382" i="2"/>
  <c r="J374" i="2"/>
  <c r="BK322" i="2"/>
  <c r="J297" i="2"/>
  <c r="BK232" i="2"/>
  <c r="J190" i="2"/>
  <c r="J160" i="2"/>
  <c r="J959" i="2"/>
  <c r="BK876" i="2"/>
  <c r="BK814" i="2"/>
  <c r="J756" i="2"/>
  <c r="J723" i="2"/>
  <c r="J696" i="2"/>
  <c r="BK676" i="2"/>
  <c r="J672" i="2"/>
  <c r="BK658" i="2"/>
  <c r="BK636" i="2"/>
  <c r="BK632" i="2"/>
  <c r="BK591" i="2"/>
  <c r="J541" i="2"/>
  <c r="BK511" i="2"/>
  <c r="J481" i="2"/>
  <c r="BK470" i="2"/>
  <c r="J441" i="2"/>
  <c r="J423" i="2"/>
  <c r="BK416" i="2"/>
  <c r="J396" i="2"/>
  <c r="BK374" i="2"/>
  <c r="BK360" i="2"/>
  <c r="J273" i="2"/>
  <c r="J253" i="2"/>
  <c r="J225" i="2"/>
  <c r="BK180" i="2"/>
  <c r="J969" i="2"/>
  <c r="J957" i="2"/>
  <c r="J892" i="2"/>
  <c r="BK832" i="2"/>
  <c r="BK792" i="2"/>
  <c r="BK764" i="2"/>
  <c r="J757" i="2"/>
  <c r="BK748" i="2"/>
  <c r="BK723" i="2"/>
  <c r="BK693" i="2"/>
  <c r="BK681" i="2"/>
  <c r="J676" i="2"/>
  <c r="BK668" i="2"/>
  <c r="BK661" i="2"/>
  <c r="BK647" i="2"/>
  <c r="BK638" i="2"/>
  <c r="J625" i="2"/>
  <c r="BK611" i="2"/>
  <c r="BK532" i="2"/>
  <c r="BK509" i="2"/>
  <c r="J497" i="2"/>
  <c r="BK454" i="2"/>
  <c r="BK433" i="2"/>
  <c r="BK419" i="2"/>
  <c r="J415" i="2"/>
  <c r="J399" i="2"/>
  <c r="BK376" i="2"/>
  <c r="J335" i="2"/>
  <c r="BK293" i="2"/>
  <c r="J263" i="2"/>
  <c r="J249" i="2"/>
  <c r="J223" i="2"/>
  <c r="J180" i="2"/>
  <c r="BK178" i="4"/>
  <c r="BK160" i="4"/>
  <c r="BK142" i="4"/>
  <c r="BK146" i="4"/>
  <c r="BK136" i="4"/>
  <c r="BK171" i="4"/>
  <c r="BK165" i="4"/>
  <c r="BK149" i="4"/>
  <c r="BK133" i="4"/>
  <c r="BK125" i="4"/>
  <c r="BK175" i="4"/>
  <c r="BK156" i="4"/>
  <c r="BK126" i="4"/>
  <c r="BK954" i="2"/>
  <c r="BK920" i="2"/>
  <c r="J852" i="2"/>
  <c r="J832" i="2"/>
  <c r="J812" i="2"/>
  <c r="BK762" i="2"/>
  <c r="J725" i="2"/>
  <c r="BK704" i="2"/>
  <c r="J691" i="2"/>
  <c r="BK671" i="2"/>
  <c r="J661" i="2"/>
  <c r="J637" i="2"/>
  <c r="J611" i="2"/>
  <c r="J602" i="2"/>
  <c r="BK567" i="2"/>
  <c r="BK544" i="2"/>
  <c r="BK519" i="2"/>
  <c r="J511" i="2"/>
  <c r="BK483" i="2"/>
  <c r="BK468" i="2"/>
  <c r="J450" i="2"/>
  <c r="J437" i="2"/>
  <c r="J404" i="2"/>
  <c r="BK398" i="2"/>
  <c r="BK390" i="2"/>
  <c r="J367" i="2"/>
  <c r="BK343" i="2"/>
  <c r="BK310" i="2"/>
  <c r="J269" i="2"/>
  <c r="BK249" i="2"/>
  <c r="BK211" i="2"/>
  <c r="BK188" i="2"/>
  <c r="BK962" i="2"/>
  <c r="BK854" i="2"/>
  <c r="BK820" i="2"/>
  <c r="BK790" i="2"/>
  <c r="BK767" i="2"/>
  <c r="BK758" i="2"/>
  <c r="BK754" i="2"/>
  <c r="J738" i="2"/>
  <c r="J714" i="2"/>
  <c r="BK669" i="2"/>
  <c r="J662" i="2"/>
  <c r="J641" i="2"/>
  <c r="BK631" i="2"/>
  <c r="BK609" i="2"/>
  <c r="J599" i="2"/>
  <c r="BK578" i="2"/>
  <c r="J519" i="2"/>
  <c r="J505" i="2"/>
  <c r="J499" i="2"/>
  <c r="J479" i="2"/>
  <c r="J463" i="2"/>
  <c r="BK450" i="2"/>
  <c r="BK439" i="2"/>
  <c r="J426" i="2"/>
  <c r="J393" i="2"/>
  <c r="BK375" i="2"/>
  <c r="BK335" i="2"/>
  <c r="BK300" i="2"/>
  <c r="BK273" i="2"/>
  <c r="J197" i="2"/>
  <c r="BK168" i="2"/>
  <c r="J964" i="2"/>
  <c r="J920" i="2"/>
  <c r="BK868" i="2"/>
  <c r="BK761" i="2"/>
  <c r="BK747" i="2"/>
  <c r="J724" i="2"/>
  <c r="J707" i="2"/>
  <c r="J680" i="2"/>
  <c r="BK673" i="2"/>
  <c r="J670" i="2"/>
  <c r="J647" i="2"/>
  <c r="J633" i="2"/>
  <c r="J627" i="2"/>
  <c r="J549" i="2"/>
  <c r="J532" i="2"/>
  <c r="BK497" i="2"/>
  <c r="BK472" i="2"/>
  <c r="J446" i="2"/>
  <c r="BK430" i="2"/>
  <c r="J422" i="2"/>
  <c r="BK410" i="2"/>
  <c r="J390" i="2"/>
  <c r="J373" i="2"/>
  <c r="J350" i="2"/>
  <c r="BK266" i="2"/>
  <c r="J232" i="2"/>
  <c r="BK190" i="2"/>
  <c r="J975" i="2"/>
  <c r="J971" i="2"/>
  <c r="BK894" i="2"/>
  <c r="J854" i="2"/>
  <c r="BK812" i="2"/>
  <c r="J790" i="2"/>
  <c r="J763" i="2"/>
  <c r="BK755" i="2"/>
  <c r="BK749" i="2"/>
  <c r="J743" i="2"/>
  <c r="BK725" i="2"/>
  <c r="J704" i="2"/>
  <c r="J679" i="2"/>
  <c r="J669" i="2"/>
  <c r="BK664" i="2"/>
  <c r="J657" i="2"/>
  <c r="BK637" i="2"/>
  <c r="BK599" i="2"/>
  <c r="BK529" i="2"/>
  <c r="J507" i="2"/>
  <c r="J474" i="2"/>
  <c r="J466" i="2"/>
  <c r="BK437" i="2"/>
  <c r="BK417" i="2"/>
  <c r="BK404" i="2"/>
  <c r="J387" i="2"/>
  <c r="J343" i="2"/>
  <c r="J300" i="2"/>
  <c r="BK283" i="2"/>
  <c r="J262" i="2"/>
  <c r="BK245" i="2"/>
  <c r="J211" i="2"/>
  <c r="J168" i="2"/>
  <c r="BK157" i="4"/>
  <c r="BK140" i="4"/>
  <c r="BK152" i="4"/>
  <c r="BK145" i="4"/>
  <c r="BK134" i="4"/>
  <c r="BK174" i="4"/>
  <c r="BK147" i="4"/>
  <c r="BK139" i="4"/>
  <c r="BK131" i="4"/>
  <c r="BK124" i="4"/>
  <c r="BK137" i="4"/>
  <c r="J125" i="4"/>
  <c r="BK751" i="2" l="1"/>
  <c r="BK750" i="2"/>
  <c r="R210" i="2"/>
  <c r="J752" i="2"/>
  <c r="P210" i="2"/>
  <c r="T210" i="2"/>
  <c r="J745" i="2"/>
  <c r="BE745" i="2" s="1"/>
  <c r="P159" i="2"/>
  <c r="BK272" i="2"/>
  <c r="J272" i="2" s="1"/>
  <c r="J101" i="2" s="1"/>
  <c r="BK289" i="2"/>
  <c r="J289" i="2" s="1"/>
  <c r="J102" i="2" s="1"/>
  <c r="R309" i="2"/>
  <c r="T366" i="2"/>
  <c r="T414" i="2"/>
  <c r="T421" i="2"/>
  <c r="T432" i="2"/>
  <c r="BK469" i="2"/>
  <c r="J469" i="2" s="1"/>
  <c r="J111" i="2" s="1"/>
  <c r="BK520" i="2"/>
  <c r="J520" i="2" s="1"/>
  <c r="J112" i="2" s="1"/>
  <c r="R626" i="2"/>
  <c r="R654" i="2"/>
  <c r="R659" i="2"/>
  <c r="BK663" i="2"/>
  <c r="J663" i="2" s="1"/>
  <c r="J119" i="2" s="1"/>
  <c r="BK677" i="2"/>
  <c r="J677" i="2" s="1"/>
  <c r="J120" i="2" s="1"/>
  <c r="R744" i="2"/>
  <c r="R760" i="2"/>
  <c r="P766" i="2"/>
  <c r="P813" i="2"/>
  <c r="R853" i="2"/>
  <c r="T907" i="2"/>
  <c r="P956" i="2"/>
  <c r="T967" i="2"/>
  <c r="T960" i="2" s="1"/>
  <c r="AU96" i="1"/>
  <c r="P122" i="4"/>
  <c r="BK138" i="4"/>
  <c r="J138" i="4" s="1"/>
  <c r="J99" i="4" s="1"/>
  <c r="R138" i="4"/>
  <c r="BK159" i="2"/>
  <c r="J159" i="2" s="1"/>
  <c r="J98" i="2" s="1"/>
  <c r="P272" i="2"/>
  <c r="R289" i="2"/>
  <c r="P309" i="2"/>
  <c r="BK366" i="2"/>
  <c r="J366" i="2" s="1"/>
  <c r="J104" i="2" s="1"/>
  <c r="BK414" i="2"/>
  <c r="J414" i="2" s="1"/>
  <c r="J105" i="2" s="1"/>
  <c r="BK421" i="2"/>
  <c r="J421" i="2" s="1"/>
  <c r="J107" i="2" s="1"/>
  <c r="P432" i="2"/>
  <c r="R469" i="2"/>
  <c r="P520" i="2"/>
  <c r="BK626" i="2"/>
  <c r="J626" i="2" s="1"/>
  <c r="J116" i="2" s="1"/>
  <c r="BK654" i="2"/>
  <c r="J654" i="2" s="1"/>
  <c r="J117" i="2" s="1"/>
  <c r="BK659" i="2"/>
  <c r="J659" i="2" s="1"/>
  <c r="J118" i="2" s="1"/>
  <c r="T663" i="2"/>
  <c r="R677" i="2"/>
  <c r="BK744" i="2"/>
  <c r="J744" i="2" s="1"/>
  <c r="J121" i="2" s="1"/>
  <c r="BK760" i="2"/>
  <c r="J760" i="2" s="1"/>
  <c r="J122" i="2" s="1"/>
  <c r="BK766" i="2"/>
  <c r="J766" i="2" s="1"/>
  <c r="J123" i="2" s="1"/>
  <c r="BK813" i="2"/>
  <c r="J813" i="2" s="1"/>
  <c r="J124" i="2" s="1"/>
  <c r="T853" i="2"/>
  <c r="BK907" i="2"/>
  <c r="J907" i="2" s="1"/>
  <c r="J126" i="2" s="1"/>
  <c r="BK956" i="2"/>
  <c r="J956" i="2" s="1"/>
  <c r="J128" i="2" s="1"/>
  <c r="BK967" i="2"/>
  <c r="J967" i="2" s="1"/>
  <c r="J133" i="2" s="1"/>
  <c r="BK122" i="4"/>
  <c r="R122" i="4"/>
  <c r="T138" i="4"/>
  <c r="P148" i="4"/>
  <c r="R159" i="2"/>
  <c r="R272" i="2"/>
  <c r="P289" i="2"/>
  <c r="T309" i="2"/>
  <c r="P366" i="2"/>
  <c r="P414" i="2"/>
  <c r="R421" i="2"/>
  <c r="BK432" i="2"/>
  <c r="J432" i="2" s="1"/>
  <c r="J110" i="2" s="1"/>
  <c r="T469" i="2"/>
  <c r="R520" i="2"/>
  <c r="P626" i="2"/>
  <c r="P654" i="2"/>
  <c r="P659" i="2"/>
  <c r="R663" i="2"/>
  <c r="P677" i="2"/>
  <c r="P744" i="2"/>
  <c r="P760" i="2"/>
  <c r="T766" i="2"/>
  <c r="R813" i="2"/>
  <c r="BK853" i="2"/>
  <c r="J853" i="2" s="1"/>
  <c r="J125" i="2" s="1"/>
  <c r="R907" i="2"/>
  <c r="T956" i="2"/>
  <c r="P967" i="2"/>
  <c r="P960" i="2" s="1"/>
  <c r="T122" i="4"/>
  <c r="P138" i="4"/>
  <c r="R148" i="4"/>
  <c r="T159" i="2"/>
  <c r="T272" i="2"/>
  <c r="T289" i="2"/>
  <c r="BK309" i="2"/>
  <c r="J309" i="2" s="1"/>
  <c r="J103" i="2" s="1"/>
  <c r="R366" i="2"/>
  <c r="R414" i="2"/>
  <c r="P421" i="2"/>
  <c r="R432" i="2"/>
  <c r="P469" i="2"/>
  <c r="T520" i="2"/>
  <c r="T626" i="2"/>
  <c r="T654" i="2"/>
  <c r="T659" i="2"/>
  <c r="P663" i="2"/>
  <c r="T677" i="2"/>
  <c r="T744" i="2"/>
  <c r="T760" i="2"/>
  <c r="R766" i="2"/>
  <c r="T813" i="2"/>
  <c r="P853" i="2"/>
  <c r="P907" i="2"/>
  <c r="R956" i="2"/>
  <c r="R967" i="2"/>
  <c r="R960" i="2" s="1"/>
  <c r="BK148" i="4"/>
  <c r="J148" i="4" s="1"/>
  <c r="J100" i="4" s="1"/>
  <c r="T148" i="4"/>
  <c r="BK620" i="2"/>
  <c r="J620" i="2" s="1"/>
  <c r="J113" i="2" s="1"/>
  <c r="BK418" i="2"/>
  <c r="J418" i="2" s="1"/>
  <c r="J106" i="2" s="1"/>
  <c r="BK429" i="2"/>
  <c r="J429" i="2" s="1"/>
  <c r="J108" i="2" s="1"/>
  <c r="BK953" i="2"/>
  <c r="J953" i="2" s="1"/>
  <c r="J127" i="2" s="1"/>
  <c r="BK963" i="2"/>
  <c r="J963" i="2" s="1"/>
  <c r="J131" i="2" s="1"/>
  <c r="BK965" i="2"/>
  <c r="J965" i="2" s="1"/>
  <c r="J132" i="2" s="1"/>
  <c r="BK972" i="2"/>
  <c r="J972" i="2" s="1"/>
  <c r="J135" i="2" s="1"/>
  <c r="J137" i="2"/>
  <c r="BK268" i="2"/>
  <c r="J268" i="2" s="1"/>
  <c r="J100" i="2" s="1"/>
  <c r="BK622" i="2"/>
  <c r="J622" i="2" s="1"/>
  <c r="J114" i="2" s="1"/>
  <c r="BK961" i="2"/>
  <c r="J961" i="2" s="1"/>
  <c r="J130" i="2" s="1"/>
  <c r="BK970" i="2"/>
  <c r="J970" i="2" s="1"/>
  <c r="J134" i="2" s="1"/>
  <c r="BK624" i="2"/>
  <c r="J624" i="2" s="1"/>
  <c r="J115" i="2" s="1"/>
  <c r="BK974" i="2"/>
  <c r="J974" i="2" s="1"/>
  <c r="J136" i="2" s="1"/>
  <c r="E85" i="4"/>
  <c r="J89" i="4"/>
  <c r="F116" i="4"/>
  <c r="BE129" i="4"/>
  <c r="BE130" i="4"/>
  <c r="BE144" i="4"/>
  <c r="BE145" i="4"/>
  <c r="BE146" i="4"/>
  <c r="BE147" i="4"/>
  <c r="BE154" i="4"/>
  <c r="BE163" i="4"/>
  <c r="BE167" i="4"/>
  <c r="BE169" i="4"/>
  <c r="BE170" i="4"/>
  <c r="BE171" i="4"/>
  <c r="BE172" i="4"/>
  <c r="BE173" i="4"/>
  <c r="BE175" i="4"/>
  <c r="BE176" i="4"/>
  <c r="BE178" i="4"/>
  <c r="J92" i="4"/>
  <c r="J116" i="4"/>
  <c r="BE123" i="4"/>
  <c r="BE128" i="4"/>
  <c r="BE142" i="4"/>
  <c r="BE143" i="4"/>
  <c r="BE151" i="4"/>
  <c r="BE152" i="4"/>
  <c r="BE153" i="4"/>
  <c r="BE160" i="4"/>
  <c r="BE166" i="4"/>
  <c r="BE177" i="4"/>
  <c r="F117" i="4"/>
  <c r="BE124" i="4"/>
  <c r="BE132" i="4"/>
  <c r="BE133" i="4"/>
  <c r="BE135" i="4"/>
  <c r="BE137" i="4"/>
  <c r="BE139" i="4"/>
  <c r="BE141" i="4"/>
  <c r="BE155" i="4"/>
  <c r="BE156" i="4"/>
  <c r="BE157" i="4"/>
  <c r="BE159" i="4"/>
  <c r="BE165" i="4"/>
  <c r="BE168" i="4"/>
  <c r="BE125" i="4"/>
  <c r="BE126" i="4"/>
  <c r="BE127" i="4"/>
  <c r="BE131" i="4"/>
  <c r="BE134" i="4"/>
  <c r="BE136" i="4"/>
  <c r="BE140" i="4"/>
  <c r="BE149" i="4"/>
  <c r="BE150" i="4"/>
  <c r="BE158" i="4"/>
  <c r="BE161" i="4"/>
  <c r="BE162" i="4"/>
  <c r="BE164" i="4"/>
  <c r="BE174" i="4"/>
  <c r="J151" i="2"/>
  <c r="F154" i="2"/>
  <c r="BE161" i="2"/>
  <c r="BE190" i="2"/>
  <c r="BE197" i="2"/>
  <c r="BE199" i="2"/>
  <c r="BE269" i="2"/>
  <c r="BE306" i="2"/>
  <c r="BE346" i="2"/>
  <c r="BE363" i="2"/>
  <c r="BE367" i="2"/>
  <c r="BE373" i="2"/>
  <c r="BE382" i="2"/>
  <c r="BE385" i="2"/>
  <c r="BE396" i="2"/>
  <c r="BE410" i="2"/>
  <c r="BE426" i="2"/>
  <c r="BE428" i="2"/>
  <c r="BE430" i="2"/>
  <c r="BE439" i="2"/>
  <c r="BE450" i="2"/>
  <c r="BE456" i="2"/>
  <c r="BE461" i="2"/>
  <c r="BE470" i="2"/>
  <c r="BE479" i="2"/>
  <c r="BE483" i="2"/>
  <c r="BE485" i="2"/>
  <c r="BE501" i="2"/>
  <c r="BE507" i="2"/>
  <c r="BE509" i="2"/>
  <c r="BE511" i="2"/>
  <c r="BE516" i="2"/>
  <c r="BE541" i="2"/>
  <c r="BE544" i="2"/>
  <c r="BE549" i="2"/>
  <c r="BE585" i="2"/>
  <c r="BE602" i="2"/>
  <c r="BE627" i="2"/>
  <c r="BE632" i="2"/>
  <c r="BE633" i="2"/>
  <c r="BE635" i="2"/>
  <c r="BE662" i="2"/>
  <c r="BE672" i="2"/>
  <c r="BE673" i="2"/>
  <c r="BE674" i="2"/>
  <c r="BE707" i="2"/>
  <c r="BE714" i="2"/>
  <c r="BE740" i="2"/>
  <c r="BE753" i="2"/>
  <c r="BE756" i="2"/>
  <c r="BE767" i="2"/>
  <c r="BE768" i="2"/>
  <c r="BE814" i="2"/>
  <c r="BE838" i="2"/>
  <c r="BE846" i="2"/>
  <c r="BE908" i="2"/>
  <c r="BE920" i="2"/>
  <c r="BE964" i="2"/>
  <c r="BE966" i="2"/>
  <c r="BE969" i="2"/>
  <c r="BE971" i="2"/>
  <c r="BE973" i="2"/>
  <c r="BE975" i="2"/>
  <c r="J153" i="2"/>
  <c r="BE165" i="2"/>
  <c r="BE183" i="2"/>
  <c r="BE200" i="2"/>
  <c r="BE243" i="2"/>
  <c r="BE246" i="2"/>
  <c r="BE258" i="2"/>
  <c r="BE283" i="2"/>
  <c r="BE290" i="2"/>
  <c r="BE293" i="2"/>
  <c r="BE300" i="2"/>
  <c r="BE303" i="2"/>
  <c r="BE319" i="2"/>
  <c r="BE322" i="2"/>
  <c r="BE329" i="2"/>
  <c r="BE343" i="2"/>
  <c r="BE380" i="2"/>
  <c r="BE391" i="2"/>
  <c r="BE394" i="2"/>
  <c r="BE399" i="2"/>
  <c r="BE437" i="2"/>
  <c r="BE441" i="2"/>
  <c r="BE443" i="2"/>
  <c r="BE446" i="2"/>
  <c r="BE448" i="2"/>
  <c r="BE454" i="2"/>
  <c r="BE463" i="2"/>
  <c r="BE466" i="2"/>
  <c r="BE481" i="2"/>
  <c r="BE499" i="2"/>
  <c r="BE505" i="2"/>
  <c r="BE513" i="2"/>
  <c r="BE519" i="2"/>
  <c r="BE561" i="2"/>
  <c r="BE567" i="2"/>
  <c r="BE576" i="2"/>
  <c r="BE578" i="2"/>
  <c r="BE599" i="2"/>
  <c r="BE604" i="2"/>
  <c r="BE607" i="2"/>
  <c r="BE609" i="2"/>
  <c r="BE619" i="2"/>
  <c r="BE625" i="2"/>
  <c r="BE641" i="2"/>
  <c r="BE655" i="2"/>
  <c r="BE661" i="2"/>
  <c r="BE664" i="2"/>
  <c r="BE666" i="2"/>
  <c r="BE668" i="2"/>
  <c r="BE675" i="2"/>
  <c r="BE680" i="2"/>
  <c r="BE725" i="2"/>
  <c r="BE738" i="2"/>
  <c r="BE748" i="2"/>
  <c r="BE749" i="2"/>
  <c r="BE750" i="2"/>
  <c r="BE754" i="2"/>
  <c r="BE755" i="2"/>
  <c r="BE757" i="2"/>
  <c r="BE762" i="2"/>
  <c r="BE763" i="2"/>
  <c r="BE774" i="2"/>
  <c r="BE790" i="2"/>
  <c r="BE800" i="2"/>
  <c r="BE820" i="2"/>
  <c r="BE832" i="2"/>
  <c r="BE848" i="2"/>
  <c r="BE854" i="2"/>
  <c r="BE878" i="2"/>
  <c r="BE906" i="2"/>
  <c r="BE952" i="2"/>
  <c r="E85" i="2"/>
  <c r="F91" i="2"/>
  <c r="J92" i="2"/>
  <c r="BE163" i="2"/>
  <c r="BE180" i="2"/>
  <c r="BE211" i="2"/>
  <c r="BE225" i="2"/>
  <c r="BE239" i="2"/>
  <c r="BE245" i="2"/>
  <c r="BE249" i="2"/>
  <c r="BE253" i="2"/>
  <c r="BE262" i="2"/>
  <c r="BE266" i="2"/>
  <c r="BE277" i="2"/>
  <c r="BE310" i="2"/>
  <c r="BE360" i="2"/>
  <c r="BE376" i="2"/>
  <c r="BE387" i="2"/>
  <c r="BE390" i="2"/>
  <c r="BE398" i="2"/>
  <c r="BE400" i="2"/>
  <c r="BE401" i="2"/>
  <c r="BE404" i="2"/>
  <c r="BE417" i="2"/>
  <c r="BE423" i="2"/>
  <c r="BE433" i="2"/>
  <c r="BE468" i="2"/>
  <c r="BE474" i="2"/>
  <c r="BE491" i="2"/>
  <c r="BE521" i="2"/>
  <c r="BE532" i="2"/>
  <c r="BE535" i="2"/>
  <c r="BE547" i="2"/>
  <c r="BE573" i="2"/>
  <c r="BE611" i="2"/>
  <c r="BE617" i="2"/>
  <c r="BE623" i="2"/>
  <c r="BE636" i="2"/>
  <c r="BE637" i="2"/>
  <c r="BE644" i="2"/>
  <c r="BE653" i="2"/>
  <c r="BE657" i="2"/>
  <c r="BE660" i="2"/>
  <c r="BE665" i="2"/>
  <c r="BE671" i="2"/>
  <c r="BE678" i="2"/>
  <c r="BE691" i="2"/>
  <c r="BE692" i="2"/>
  <c r="BE693" i="2"/>
  <c r="BE696" i="2"/>
  <c r="BE701" i="2"/>
  <c r="BE704" i="2"/>
  <c r="BE710" i="2"/>
  <c r="BE723" i="2"/>
  <c r="BE724" i="2"/>
  <c r="BE728" i="2"/>
  <c r="BE746" i="2"/>
  <c r="BE747" i="2"/>
  <c r="BE751" i="2"/>
  <c r="BE752" i="2"/>
  <c r="BE759" i="2"/>
  <c r="BE761" i="2"/>
  <c r="BE812" i="2"/>
  <c r="BE826" i="2"/>
  <c r="BE852" i="2"/>
  <c r="BE876" i="2"/>
  <c r="BE894" i="2"/>
  <c r="BE954" i="2"/>
  <c r="BE957" i="2"/>
  <c r="BE160" i="2"/>
  <c r="BE168" i="2"/>
  <c r="BE186" i="2"/>
  <c r="BE188" i="2"/>
  <c r="BE223" i="2"/>
  <c r="BE232" i="2"/>
  <c r="BE263" i="2"/>
  <c r="BE273" i="2"/>
  <c r="BE297" i="2"/>
  <c r="BE335" i="2"/>
  <c r="BE350" i="2"/>
  <c r="BE374" i="2"/>
  <c r="BE375" i="2"/>
  <c r="BE393" i="2"/>
  <c r="BE415" i="2"/>
  <c r="BE416" i="2"/>
  <c r="BE419" i="2"/>
  <c r="BE422" i="2"/>
  <c r="BE425" i="2"/>
  <c r="BE452" i="2"/>
  <c r="BE472" i="2"/>
  <c r="BE477" i="2"/>
  <c r="BE497" i="2"/>
  <c r="BE503" i="2"/>
  <c r="BE525" i="2"/>
  <c r="BE529" i="2"/>
  <c r="BE591" i="2"/>
  <c r="BE621" i="2"/>
  <c r="BE628" i="2"/>
  <c r="BE631" i="2"/>
  <c r="BE634" i="2"/>
  <c r="BE638" i="2"/>
  <c r="BE647" i="2"/>
  <c r="BE658" i="2"/>
  <c r="BE667" i="2"/>
  <c r="BE669" i="2"/>
  <c r="BE670" i="2"/>
  <c r="BE676" i="2"/>
  <c r="BE679" i="2"/>
  <c r="BE681" i="2"/>
  <c r="BE717" i="2"/>
  <c r="BE732" i="2"/>
  <c r="BE743" i="2"/>
  <c r="BE758" i="2"/>
  <c r="BE764" i="2"/>
  <c r="BE765" i="2"/>
  <c r="BE778" i="2"/>
  <c r="BE792" i="2"/>
  <c r="BE798" i="2"/>
  <c r="BE868" i="2"/>
  <c r="BE892" i="2"/>
  <c r="BE959" i="2"/>
  <c r="BE962" i="2"/>
  <c r="J34" i="2"/>
  <c r="AW95" i="1" s="1"/>
  <c r="BC96" i="1"/>
  <c r="BA96" i="1"/>
  <c r="F34" i="4"/>
  <c r="BA97" i="1" s="1"/>
  <c r="F36" i="2"/>
  <c r="BC95" i="1" s="1"/>
  <c r="F34" i="2"/>
  <c r="BA95" i="1" s="1"/>
  <c r="F36" i="4"/>
  <c r="BC97" i="1" s="1"/>
  <c r="F35" i="2"/>
  <c r="BB95" i="1" s="1"/>
  <c r="BD96" i="1"/>
  <c r="J34" i="4"/>
  <c r="AW97" i="1" s="1"/>
  <c r="F37" i="4"/>
  <c r="BD97" i="1" s="1"/>
  <c r="F37" i="2"/>
  <c r="BD95" i="1" s="1"/>
  <c r="AW96" i="1"/>
  <c r="BB96" i="1"/>
  <c r="F35" i="4"/>
  <c r="BB97" i="1" s="1"/>
  <c r="J33" i="2" l="1"/>
  <c r="AV95" i="1" s="1"/>
  <c r="AT95" i="1" s="1"/>
  <c r="T158" i="2"/>
  <c r="T121" i="4"/>
  <c r="T120" i="4" s="1"/>
  <c r="R158" i="2"/>
  <c r="P121" i="4"/>
  <c r="P120" i="4" s="1"/>
  <c r="AU97" i="1" s="1"/>
  <c r="T431" i="2"/>
  <c r="T157" i="2" s="1"/>
  <c r="BK121" i="4"/>
  <c r="BK120" i="4" s="1"/>
  <c r="J120" i="4" s="1"/>
  <c r="J96" i="4" s="1"/>
  <c r="R431" i="2"/>
  <c r="R121" i="4"/>
  <c r="R120" i="4" s="1"/>
  <c r="P431" i="2"/>
  <c r="P158" i="2"/>
  <c r="BK210" i="2"/>
  <c r="J210" i="2" s="1"/>
  <c r="J99" i="2" s="1"/>
  <c r="BK960" i="2"/>
  <c r="J960" i="2" s="1"/>
  <c r="J129" i="2" s="1"/>
  <c r="J122" i="4"/>
  <c r="J98" i="4" s="1"/>
  <c r="BK431" i="2"/>
  <c r="J431" i="2" s="1"/>
  <c r="J109" i="2" s="1"/>
  <c r="AV96" i="1"/>
  <c r="AT96" i="1" s="1"/>
  <c r="J33" i="4"/>
  <c r="AV97" i="1" s="1"/>
  <c r="AT97" i="1" s="1"/>
  <c r="BC94" i="1"/>
  <c r="BB94" i="1"/>
  <c r="W31" i="1" s="1"/>
  <c r="AZ96" i="1"/>
  <c r="F33" i="4"/>
  <c r="AZ97" i="1" s="1"/>
  <c r="BD94" i="1"/>
  <c r="W33" i="1" s="1"/>
  <c r="BA94" i="1"/>
  <c r="W30" i="1" s="1"/>
  <c r="F33" i="2"/>
  <c r="AZ95" i="1" s="1"/>
  <c r="W32" i="1" l="1"/>
  <c r="AY94" i="1"/>
  <c r="P157" i="2"/>
  <c r="AU95" i="1" s="1"/>
  <c r="AU94" i="1" s="1"/>
  <c r="R157" i="2"/>
  <c r="BK158" i="2"/>
  <c r="J158" i="2" s="1"/>
  <c r="J97" i="2" s="1"/>
  <c r="J121" i="4"/>
  <c r="J97" i="4" s="1"/>
  <c r="J30" i="4"/>
  <c r="AG97" i="1" s="1"/>
  <c r="AZ94" i="1"/>
  <c r="AW94" i="1"/>
  <c r="AK30" i="1" s="1"/>
  <c r="AX94" i="1"/>
  <c r="J39" i="4" l="1"/>
  <c r="BK157" i="2"/>
  <c r="J157" i="2" s="1"/>
  <c r="J96" i="2" s="1"/>
  <c r="AN97" i="1"/>
  <c r="AV94" i="1"/>
  <c r="J30" i="2" l="1"/>
  <c r="AG95" i="1" s="1"/>
  <c r="AT94" i="1"/>
  <c r="AG94" i="1" l="1"/>
  <c r="AK26" i="1" s="1"/>
  <c r="W29" i="1" s="1"/>
  <c r="AK29" i="1" s="1"/>
  <c r="AK35" i="1" s="1"/>
  <c r="CN95" i="1"/>
  <c r="BK95" i="1"/>
  <c r="AN95" i="1"/>
  <c r="AN94" i="1" s="1"/>
  <c r="J39" i="2"/>
</calcChain>
</file>

<file path=xl/sharedStrings.xml><?xml version="1.0" encoding="utf-8"?>
<sst xmlns="http://schemas.openxmlformats.org/spreadsheetml/2006/main" count="9928" uniqueCount="1659">
  <si>
    <t>Export Komplet</t>
  </si>
  <si>
    <t/>
  </si>
  <si>
    <t>2.0</t>
  </si>
  <si>
    <t>False</t>
  </si>
  <si>
    <t>{0dd35597-f0a4-419e-86cd-a9d010b0d9a6}</t>
  </si>
  <si>
    <t>&gt;&gt;  skryté sloupce  &lt;&lt;</t>
  </si>
  <si>
    <t>0,01</t>
  </si>
  <si>
    <t>21</t>
  </si>
  <si>
    <t>12</t>
  </si>
  <si>
    <t>REKAPITULACE STAVBY</t>
  </si>
  <si>
    <t>v ---  níže se nacházejí doplnkové a pomocné údaje k sestavám  --- v</t>
  </si>
  <si>
    <t>0,001</t>
  </si>
  <si>
    <t>Kód:</t>
  </si>
  <si>
    <t>Waclawik0271</t>
  </si>
  <si>
    <t>Stavba:</t>
  </si>
  <si>
    <t>Areál UK Bohunice - vestavba pavilonu A8</t>
  </si>
  <si>
    <t>KSO:</t>
  </si>
  <si>
    <t>CC-CZ:</t>
  </si>
  <si>
    <t>Místo:</t>
  </si>
  <si>
    <t xml:space="preserve"> </t>
  </si>
  <si>
    <t>Datum:</t>
  </si>
  <si>
    <t>Zadavatel:</t>
  </si>
  <si>
    <t>IČ:</t>
  </si>
  <si>
    <t>DIČ:</t>
  </si>
  <si>
    <t>Zhotovitel: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</si>
  <si>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</si>
  <si>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</si>
  <si>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</si>
  <si>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</si>
  <si>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</si>
  <si>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</si>
  <si>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</si>
  <si>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</si>
  <si>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</si>
  <si>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</si>
  <si>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</si>
  <si>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</si>
  <si>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</si>
  <si>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</si>
  <si>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</si>
  <si>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</si>
  <si>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</si>
  <si>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</si>
  <si>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</si>
  <si>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</si>
  <si>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</si>
  <si>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</si>
  <si>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</si>
  <si>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</si>
  <si>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</si>
  <si>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</si>
  <si>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</si>
  <si>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</si>
  <si>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</si>
  <si>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</si>
  <si>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</si>
  <si>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</si>
  <si>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</si>
  <si>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</si>
  <si>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</si>
  <si>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</si>
  <si>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</si>
  <si>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</si>
  <si>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</si>
  <si>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</si>
  <si>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</si>
  <si>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</si>
  <si>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</si>
  <si>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</si>
  <si>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</si>
  <si>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</si>
  <si>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</si>
  <si>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</si>
  <si>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</si>
  <si>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</si>
  <si>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</si>
  <si>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</si>
  <si>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</si>
  <si>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{cc75ef7f-b852-4536-91f3-3ded2cee0bad}</t>
  </si>
  <si>
    <t>2</t>
  </si>
  <si>
    <t>{41eb48cf-36fd-4a21-8959-cf43f6d3197c}</t>
  </si>
  <si>
    <t>90</t>
  </si>
  <si>
    <t>VRN</t>
  </si>
  <si>
    <t>{10814071-5b4e-40bb-800f-9236e523bb66}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</si>
  <si>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</si>
  <si>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</si>
  <si>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</si>
  <si>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</si>
  <si>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</si>
  <si>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</si>
  <si>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</si>
  <si>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</si>
  <si>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</si>
  <si>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1 - Zemní práce</t>
  </si>
  <si>
    <t xml:space="preserve">    2 - Zakládání</t>
  </si>
  <si>
    <t xml:space="preserve">      23 - Mikropiloty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</si>
  <si>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</si>
  <si>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</si>
  <si>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</si>
  <si>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</si>
  <si>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910 - Ostatní výrobky</t>
  </si>
  <si>
    <t xml:space="preserve">    911 - Dočasná příčka </t>
  </si>
  <si>
    <t xml:space="preserve">    997 - Přesun sutě</t>
  </si>
  <si>
    <t xml:space="preserve">    998 - Přesun hmot</t>
  </si>
  <si>
    <t>PSV -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</si>
  <si>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</si>
  <si>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</si>
  <si>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</si>
  <si>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720 - ZTI</t>
  </si>
  <si>
    <t xml:space="preserve">    723 - Plynoinstalace</t>
  </si>
  <si>
    <t xml:space="preserve">    730 - Vytápění+RTCH</t>
  </si>
  <si>
    <t xml:space="preserve">    763 - Konstrukce suché výstavby</t>
  </si>
  <si>
    <t xml:space="preserve">    766 - Konstrukce truhlářské</t>
  </si>
  <si>
    <t xml:space="preserve">    7661 - Okna</t>
  </si>
  <si>
    <t xml:space="preserve">    7662 - Dveře</t>
  </si>
  <si>
    <t xml:space="preserve">    767 - Konstrukce zámečnické</t>
  </si>
  <si>
    <t xml:space="preserve">    7671 - Prosklené fasády</t>
  </si>
  <si>
    <t xml:space="preserve">    7672 - Předokenní žaluzie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</si>
  <si>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</si>
  <si>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</si>
  <si>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</si>
  <si>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784 - Dokončovací práce - malby a tapety</t>
  </si>
  <si>
    <t xml:space="preserve">    787 - Dokončovací práce - zasklívání</t>
  </si>
  <si>
    <t xml:space="preserve">    789 - Protipožární opatření</t>
  </si>
  <si>
    <t>M - M</t>
  </si>
  <si>
    <t xml:space="preserve">    M21 - Elektroinstalace - silnoproud</t>
  </si>
  <si>
    <t xml:space="preserve">    M22 - Elektroinstalace - slaboproud</t>
  </si>
  <si>
    <t xml:space="preserve">    M23 - MaR</t>
  </si>
  <si>
    <t xml:space="preserve">    M24 - VZT</t>
  </si>
  <si>
    <t xml:space="preserve">    M251 - Technické plyny</t>
  </si>
  <si>
    <t xml:space="preserve">    M252 - Uzavřené okruhy demi vody</t>
  </si>
  <si>
    <t xml:space="preserve">    M253 - Uzavřené okruhy chladící vody</t>
  </si>
  <si>
    <t xml:space="preserve">    M500 - Interier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</si>
  <si>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</si>
  <si>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</si>
  <si>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</si>
  <si>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</si>
  <si>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</si>
  <si>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</si>
  <si>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</si>
  <si>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</si>
  <si>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</si>
  <si>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</si>
  <si>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</si>
  <si>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</si>
  <si>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</si>
  <si>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</si>
  <si>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</si>
  <si>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Zemní práce</t>
  </si>
  <si>
    <t>K</t>
  </si>
  <si>
    <t>113106121</t>
  </si>
  <si>
    <t>Rozebrání dlažeb z betonových nebo kamenných dlaždic komunikací pro pěší ručně</t>
  </si>
  <si>
    <t>m2</t>
  </si>
  <si>
    <t>4</t>
  </si>
  <si>
    <t>1025750654</t>
  </si>
  <si>
    <t>113107222</t>
  </si>
  <si>
    <t>Odstranění podkladu z kameniva drceného tl přes 100 do 200 mm strojně pl přes 200 m2</t>
  </si>
  <si>
    <t>-263374132</t>
  </si>
  <si>
    <t>VV</t>
  </si>
  <si>
    <t>27,3*18</t>
  </si>
  <si>
    <t>3</t>
  </si>
  <si>
    <t>122251104</t>
  </si>
  <si>
    <t>Odkopávky a prokopávky nezapažené v hornině třídy těžitelnosti I skupiny 3 objem do 500 m3 strojně</t>
  </si>
  <si>
    <t>m3</t>
  </si>
  <si>
    <t>-1467425250</t>
  </si>
  <si>
    <t>27,3*18*(0,53-0,15)</t>
  </si>
  <si>
    <t>132212121</t>
  </si>
  <si>
    <t>Hloubení zapažených rýh šířky do 800 mm v soudržných horninách třídy těžitelnosti I skupiny 3 ručně</t>
  </si>
  <si>
    <t>1624774461</t>
  </si>
  <si>
    <t>dokopání základové spáry</t>
  </si>
  <si>
    <t>5*0,15</t>
  </si>
  <si>
    <t>5</t>
  </si>
  <si>
    <t>132251253</t>
  </si>
  <si>
    <t>Hloubení rýh nezapažených š do 2000 mm v hornině třídy těžitelnosti I skupiny 3 objem do 100 m3 strojně</t>
  </si>
  <si>
    <t>913429211</t>
  </si>
  <si>
    <t>vlastní základy</t>
  </si>
  <si>
    <t>(6+1,495+3,75+6,12+0,6+12,38)*0,6*0,77</t>
  </si>
  <si>
    <t>(1,14+2,16+9,79+2,16+1,2)*0,4*0,4</t>
  </si>
  <si>
    <t>rozšíření rýhy z vnitřní strany základů</t>
  </si>
  <si>
    <t>12,03*(0,4+0,785)/2*0,77-1,1*0,4*0,6+12,03*(0,4+0,6)/2*0,4</t>
  </si>
  <si>
    <t>(19,34+18,755)/2*(0,4+0,6)/2*0,77*2++3,537</t>
  </si>
  <si>
    <t>rozšíření rýhy z vnější strany základů</t>
  </si>
  <si>
    <t>(19,7+20,085)/2*(0,4+0,785)/2*0,77*2+13,55*(0,4+0,785)/2*0,73+(2*2-1,3*1,1)*0,77</t>
  </si>
  <si>
    <t>základ pod VZT trubky</t>
  </si>
  <si>
    <t>3,55*1,15*0,8</t>
  </si>
  <si>
    <t>Součet</t>
  </si>
  <si>
    <t>6</t>
  </si>
  <si>
    <t>16115110r1</t>
  </si>
  <si>
    <t>Svislé přemístění výkopku z horniny třídy těžitelnosti I skupiny 1 až 3 přes gabionovou stěnu</t>
  </si>
  <si>
    <t>899649910</t>
  </si>
  <si>
    <t>výkopek</t>
  </si>
  <si>
    <t>186,732+0,75+71,742</t>
  </si>
  <si>
    <t>7</t>
  </si>
  <si>
    <t>162751117</t>
  </si>
  <si>
    <t>Vodorovné přemístění přes 9 000 do 10000 m výkopku/sypaniny z horniny třídy těžitelnosti I skupiny 1 až 3</t>
  </si>
  <si>
    <t>-1638189478</t>
  </si>
  <si>
    <t>8</t>
  </si>
  <si>
    <t>162751119</t>
  </si>
  <si>
    <t>Příplatek k vodorovnému přemístění výkopku/sypaniny z horniny třídy těžitelnosti I skupiny 1 až 3 ZKD 1000 m přes 10000 m</t>
  </si>
  <si>
    <t>-118139033</t>
  </si>
  <si>
    <t>259,224*5</t>
  </si>
  <si>
    <t>9</t>
  </si>
  <si>
    <t>171201231</t>
  </si>
  <si>
    <t>Poplatek za uložení zeminy a kamení na recyklační skládce (skládkovné) kód odpadu 17 05 04</t>
  </si>
  <si>
    <t>t</t>
  </si>
  <si>
    <t>47061806</t>
  </si>
  <si>
    <t>259,224*1,8</t>
  </si>
  <si>
    <t>10</t>
  </si>
  <si>
    <t>174151101</t>
  </si>
  <si>
    <t>Zásyp jam, šachet rýh nebo kolem objektů sypaninou se zhutněním</t>
  </si>
  <si>
    <t>1712684698</t>
  </si>
  <si>
    <t>(19,34+18,755)/2*(0,4+0,6)/2*0,77*2+3,537</t>
  </si>
  <si>
    <t>(19,7+20,085)/2*(0,4+1)/2*1,22*2+13,55*(0,4+1)/2*1,2+(2*2-1,3*1,1)*1,2</t>
  </si>
  <si>
    <t>11</t>
  </si>
  <si>
    <t>M</t>
  </si>
  <si>
    <t>58344197</t>
  </si>
  <si>
    <t>štěrkodrť frakce 0/63</t>
  </si>
  <si>
    <t>-1942020793</t>
  </si>
  <si>
    <t>74,276*2</t>
  </si>
  <si>
    <t>18130-001</t>
  </si>
  <si>
    <t>Obnova zeleně po dokončení díla</t>
  </si>
  <si>
    <t>-649773897</t>
  </si>
  <si>
    <t>13</t>
  </si>
  <si>
    <t>181951112</t>
  </si>
  <si>
    <t>Úprava pláně v hornině třídy těžitelnosti I skupiny 1 až 3 se zhutněním strojně</t>
  </si>
  <si>
    <t>1842376450</t>
  </si>
  <si>
    <t>mezi základovými pasy</t>
  </si>
  <si>
    <t>(2,16*9,79+14,225*12,03+3,755*6,12-2,7*1,1-1,1*0,4+10,592)</t>
  </si>
  <si>
    <t>CH2</t>
  </si>
  <si>
    <t>5,46</t>
  </si>
  <si>
    <t>CH3</t>
  </si>
  <si>
    <t>4,2</t>
  </si>
  <si>
    <t>CH1</t>
  </si>
  <si>
    <t>83,79</t>
  </si>
  <si>
    <t>Zakládání</t>
  </si>
  <si>
    <t>14</t>
  </si>
  <si>
    <t>213141111</t>
  </si>
  <si>
    <t>Zřízení vrstvy z geotextilie v rovině nebo ve sklonu do 1:5 š do 3 m</t>
  </si>
  <si>
    <t>290085677</t>
  </si>
  <si>
    <t>mezi základové pasy</t>
  </si>
  <si>
    <t>(20,14+12,03+0,4*2+1,1*2+2,7*2)*0,315</t>
  </si>
  <si>
    <t>Mezisoučet</t>
  </si>
  <si>
    <t>15</t>
  </si>
  <si>
    <t>69311081</t>
  </si>
  <si>
    <t>geotextilie netkaná separační, ochranná, filtrační, drenážní PES 300g/m2</t>
  </si>
  <si>
    <t>1637464985</t>
  </si>
  <si>
    <t>323,206*1,15</t>
  </si>
  <si>
    <t>16</t>
  </si>
  <si>
    <t>271532211</t>
  </si>
  <si>
    <t>Podsyp pod základové konstrukce se zhutněním z hrubého kameniva frakce 32 až 63 mm</t>
  </si>
  <si>
    <t>-2019969878</t>
  </si>
  <si>
    <t>frakce 0-63</t>
  </si>
  <si>
    <t>(2,16*9,79+14,225*12,03+3,755*6,12-2,7*1,1-1,1*0,4+10,592)*0,3</t>
  </si>
  <si>
    <t>3,55*1,15*0,4</t>
  </si>
  <si>
    <t>17</t>
  </si>
  <si>
    <t>273313511</t>
  </si>
  <si>
    <t>Základové desky z betonu tř. C 12/15</t>
  </si>
  <si>
    <t>2024084043</t>
  </si>
  <si>
    <t>podkladní beton</t>
  </si>
  <si>
    <t>(2,16*9,79+14,225*12,03+3,755*6,12-2,7*1,1-1,1*0,4)*0,055</t>
  </si>
  <si>
    <t>pod základové pasy</t>
  </si>
  <si>
    <t>5*0,105</t>
  </si>
  <si>
    <t>18</t>
  </si>
  <si>
    <t>273321411</t>
  </si>
  <si>
    <t>Základové desky ze ŽB bez zvýšených nároků na prostředí tř. C 20/25</t>
  </si>
  <si>
    <t>2019033615</t>
  </si>
  <si>
    <t>třída betonu C20/25 XC2</t>
  </si>
  <si>
    <t>(2,16*10,56+15,225*13,23+3,755*7,32+1,1*1,3)*0,16</t>
  </si>
  <si>
    <t>19</t>
  </si>
  <si>
    <t>273351121</t>
  </si>
  <si>
    <t>Zřízení bednění základových desek</t>
  </si>
  <si>
    <t>1569674177</t>
  </si>
  <si>
    <t>(21,41+13,23+21,41+1,3*2)*0,16</t>
  </si>
  <si>
    <t>20</t>
  </si>
  <si>
    <t>273351122</t>
  </si>
  <si>
    <t>Odstranění bednění základových desek</t>
  </si>
  <si>
    <t>-1061296557</t>
  </si>
  <si>
    <t>273362021</t>
  </si>
  <si>
    <t>Výztuž základových desek svařovanými sítěmi Kari</t>
  </si>
  <si>
    <t>315894975</t>
  </si>
  <si>
    <t>(2,16*10,56+15,225*13,23+3,755*7,32+1,1*1,3)*1,37*5,4/1000</t>
  </si>
  <si>
    <t>22</t>
  </si>
  <si>
    <t>274313511</t>
  </si>
  <si>
    <t>Základové pásy z betonu tř. C 12/15</t>
  </si>
  <si>
    <t>-3241783</t>
  </si>
  <si>
    <t>6*0,6*0,37+(8,625+0,6+3,315)*0,6*1,05</t>
  </si>
  <si>
    <t>(1,495+3,75+6,12+0,6+12,38)*1,05+3*0,6*0,4</t>
  </si>
  <si>
    <t>23</t>
  </si>
  <si>
    <t>274321511</t>
  </si>
  <si>
    <t>Základové pasy ze ŽB bez zvýšených nároků na prostředí tř. C 25/30</t>
  </si>
  <si>
    <t>-777583260</t>
  </si>
  <si>
    <t>(5,6+0,4)*0,6*0,65+(1,14+2,16+9,79+2,16+1,8+5,6)*0,4*0,65</t>
  </si>
  <si>
    <t>24</t>
  </si>
  <si>
    <t>274351121</t>
  </si>
  <si>
    <t>Zřízení bednění základových pasů rovného</t>
  </si>
  <si>
    <t>-1650362725</t>
  </si>
  <si>
    <t>(6+8,625+0,6+3,315+1,495+3,75+6,12+0,6+12,38)*1,05*2</t>
  </si>
  <si>
    <t>(1,14+2,16+2,16+1,8+5,6)*1,05*2+9,79*1,05</t>
  </si>
  <si>
    <t>25</t>
  </si>
  <si>
    <t>274351122</t>
  </si>
  <si>
    <t>Odstranění bednění základových pasů rovného</t>
  </si>
  <si>
    <t>2111514230</t>
  </si>
  <si>
    <t>26</t>
  </si>
  <si>
    <t>274353141</t>
  </si>
  <si>
    <t>Bednění kotevních otvorů v základových pásech průřezu přes 0,10 do 0,17 m2 hl do 1 m</t>
  </si>
  <si>
    <t>kus</t>
  </si>
  <si>
    <t>-650812081</t>
  </si>
  <si>
    <t>prostupy základ.pasem</t>
  </si>
  <si>
    <t>4+1</t>
  </si>
  <si>
    <t>27</t>
  </si>
  <si>
    <t>274361821</t>
  </si>
  <si>
    <t>Výztuž základových pasů betonářskou ocelí 10 505 (R)</t>
  </si>
  <si>
    <t>-1636987026</t>
  </si>
  <si>
    <t>((5,6+0,4)*0,6*0,6+(1,14+2,16+9,79+2,16+1,8+5,6)*0,4*0,6)*0,16</t>
  </si>
  <si>
    <t>Mikropiloty</t>
  </si>
  <si>
    <t>28</t>
  </si>
  <si>
    <t>23000-001</t>
  </si>
  <si>
    <t>M+D Mikropiloty P1  R32N, kompletní provedení</t>
  </si>
  <si>
    <t>m</t>
  </si>
  <si>
    <t>1582276196</t>
  </si>
  <si>
    <t>6,3*9</t>
  </si>
  <si>
    <t>Svislé a kompletní konstrukce</t>
  </si>
  <si>
    <t>29</t>
  </si>
  <si>
    <t>317234410</t>
  </si>
  <si>
    <t>Vyzdívka mezi nosníky z cihel pálených na MC</t>
  </si>
  <si>
    <t>-1600811984</t>
  </si>
  <si>
    <t>mezi chodbou mč.128 a mč.112c a mč.111b</t>
  </si>
  <si>
    <t>(1,5+1,7)*0,2*0,17</t>
  </si>
  <si>
    <t>30</t>
  </si>
  <si>
    <t>317941123</t>
  </si>
  <si>
    <t>Osazování ocelových válcovaných nosníků na zdivu I, IE, U, UE nebo L přes č. 14 do č. 22 nebo výšky do 220 mm</t>
  </si>
  <si>
    <t>2079160843</t>
  </si>
  <si>
    <t>Př.1.1</t>
  </si>
  <si>
    <t>1,5*16,59/1000*2</t>
  </si>
  <si>
    <t>Př.1.2</t>
  </si>
  <si>
    <t>1,7*16,59/1000*2</t>
  </si>
  <si>
    <t>31</t>
  </si>
  <si>
    <t>13010748</t>
  </si>
  <si>
    <t>ocel profilová jakost S235JR (11 375) průřez IPE 160</t>
  </si>
  <si>
    <t>-1584180639</t>
  </si>
  <si>
    <t>1,5*16,59/1000*2*1,1</t>
  </si>
  <si>
    <t>1,7*16,59/1000*2*1,1</t>
  </si>
  <si>
    <t>Komunikace pozemní</t>
  </si>
  <si>
    <t>32</t>
  </si>
  <si>
    <t>564710001</t>
  </si>
  <si>
    <t>Podklad z kameniva hrubého drceného vel. 8-16 mm plochy do 100 m2 tl 50 mm</t>
  </si>
  <si>
    <t>-1064220449</t>
  </si>
  <si>
    <t>33</t>
  </si>
  <si>
    <t>564731101</t>
  </si>
  <si>
    <t>Podklad z kameniva hrubého drceného vel. 32-63 mm plochy do 100 m2 tl 100 mm</t>
  </si>
  <si>
    <t>-613285172</t>
  </si>
  <si>
    <t>34</t>
  </si>
  <si>
    <t>596211110</t>
  </si>
  <si>
    <t>Kladení zámkové dlažby komunikací pro pěší ručně tl 60 mm skupiny A pl do 50 m2</t>
  </si>
  <si>
    <t>211877263</t>
  </si>
  <si>
    <t>35</t>
  </si>
  <si>
    <t>59245001</t>
  </si>
  <si>
    <t>dlažba zámková betonová tl 40mm přírodní</t>
  </si>
  <si>
    <t>-888056253</t>
  </si>
  <si>
    <t>5,46*1,03</t>
  </si>
  <si>
    <t>36</t>
  </si>
  <si>
    <t>596811220</t>
  </si>
  <si>
    <t>Kladení betonové dlažby komunikací pro pěší do lože z kameniva velikosti přes 0,09 do 0,25 m2 pl do 50 m2</t>
  </si>
  <si>
    <t>906226695</t>
  </si>
  <si>
    <t>37</t>
  </si>
  <si>
    <t>59245320</t>
  </si>
  <si>
    <t>dlažba chodníková betonová 400x400mm tl 50mm přírodní</t>
  </si>
  <si>
    <t>-1815752266</t>
  </si>
  <si>
    <t>4,2*1,03</t>
  </si>
  <si>
    <t>Úpravy povrchů, podlahy a osazování výplní</t>
  </si>
  <si>
    <t>38</t>
  </si>
  <si>
    <t>612325302</t>
  </si>
  <si>
    <t>Vápenocementová štuková omítka ostění nebo nadpraží</t>
  </si>
  <si>
    <t>448181299</t>
  </si>
  <si>
    <t>kolem dveří</t>
  </si>
  <si>
    <t>mč.112c</t>
  </si>
  <si>
    <t>(0,9+2,1*2)*0,2</t>
  </si>
  <si>
    <t>mč.111b</t>
  </si>
  <si>
    <t>(1+2,1*2)*0,2</t>
  </si>
  <si>
    <t>ocel překlad z boku</t>
  </si>
  <si>
    <t>(1,5+1,7)*0,25*2</t>
  </si>
  <si>
    <t>39</t>
  </si>
  <si>
    <t>615142012</t>
  </si>
  <si>
    <t>Pletivo rabicové vnitřních nosníků provizorně přichycené</t>
  </si>
  <si>
    <t>-1728054804</t>
  </si>
  <si>
    <t>(1,5+1,7)*(0,22+0,25+0,22)</t>
  </si>
  <si>
    <t>40</t>
  </si>
  <si>
    <t>619995001</t>
  </si>
  <si>
    <t>Začištění omítek kolem oken, dveří, podlah nebo obkladů</t>
  </si>
  <si>
    <t>1001697488</t>
  </si>
  <si>
    <t>0,9+2,15*2</t>
  </si>
  <si>
    <t>1+2,15*2</t>
  </si>
  <si>
    <t>41</t>
  </si>
  <si>
    <t>631342232</t>
  </si>
  <si>
    <t>Cementová litá pěna tl přes 120 do 240 mm objemové hmotnosti 600 kg/m3</t>
  </si>
  <si>
    <t>1775297746</t>
  </si>
  <si>
    <t>podlaha P2</t>
  </si>
  <si>
    <t>36,12*0,19</t>
  </si>
  <si>
    <t>podlaha P3</t>
  </si>
  <si>
    <t>37,8*0,203</t>
  </si>
  <si>
    <t>42</t>
  </si>
  <si>
    <t>632441224</t>
  </si>
  <si>
    <t>Potěr anhydritový samonivelační litý C30 tl přes 40 do 45 mm</t>
  </si>
  <si>
    <t>-1780245058</t>
  </si>
  <si>
    <t>36,12</t>
  </si>
  <si>
    <t>37,8</t>
  </si>
  <si>
    <t>podlaha P5</t>
  </si>
  <si>
    <t>119,07</t>
  </si>
  <si>
    <t>43</t>
  </si>
  <si>
    <t>632441225</t>
  </si>
  <si>
    <t>Potěr anhydritový samonivelační litý C30 tl přes 45 do 50 mm</t>
  </si>
  <si>
    <t>-2089305755</t>
  </si>
  <si>
    <t>podlaha P4</t>
  </si>
  <si>
    <t>137,97</t>
  </si>
  <si>
    <t>44</t>
  </si>
  <si>
    <t>632441293</t>
  </si>
  <si>
    <t>Příplatek k anhydritovému samonivelačnímu litému potěru C30 ZKD 5 mm tl přes 50 mm</t>
  </si>
  <si>
    <t>-1928285984</t>
  </si>
  <si>
    <t>137,97*(56-50)/5</t>
  </si>
  <si>
    <t>45</t>
  </si>
  <si>
    <t>633811111</t>
  </si>
  <si>
    <t>Broušení nerovností betonových podlah do 2 mm - stržení šlemu</t>
  </si>
  <si>
    <t>1037443362</t>
  </si>
  <si>
    <t>46</t>
  </si>
  <si>
    <t>637111111</t>
  </si>
  <si>
    <t>Okapový chodník ze štěrkopísku tl 100 mm s udusáním</t>
  </si>
  <si>
    <t>711286487</t>
  </si>
  <si>
    <t>47</t>
  </si>
  <si>
    <t>637121111</t>
  </si>
  <si>
    <t>Okapový chodník z kačírku tl 100 mm s udusáním</t>
  </si>
  <si>
    <t>-1056024827</t>
  </si>
  <si>
    <t>Ostatní konstrukce a práce, bourání</t>
  </si>
  <si>
    <t>48</t>
  </si>
  <si>
    <t>949101111</t>
  </si>
  <si>
    <t>Lešení pomocné pro objekty pozemních staveb s lešeňovou podlahou v do 1,9 m zatížení do 150 kg/m2</t>
  </si>
  <si>
    <t>2035519819</t>
  </si>
  <si>
    <t>demmontáž podhledů</t>
  </si>
  <si>
    <t>90,556+304,07+19,731</t>
  </si>
  <si>
    <t>montáž nových podhledů</t>
  </si>
  <si>
    <t>288,3+10,2+44,4+17,145</t>
  </si>
  <si>
    <t>49</t>
  </si>
  <si>
    <t>95000-001</t>
  </si>
  <si>
    <t>Koncové prvky v podhledu ve stávající části elektro.chlazení - manipulace (odpojení, připojení)</t>
  </si>
  <si>
    <t>soub</t>
  </si>
  <si>
    <t>1234558356</t>
  </si>
  <si>
    <t>50</t>
  </si>
  <si>
    <t>95000-002</t>
  </si>
  <si>
    <t>Zakrytí stávajících zařízení</t>
  </si>
  <si>
    <t>1561383941</t>
  </si>
  <si>
    <t>51</t>
  </si>
  <si>
    <t>95000-003</t>
  </si>
  <si>
    <t>Provizorní příčka z OSB vč. nosné konstrukce (zřízení, dodávka materiálu, odstranění, odvoz a ekologické likvidace)</t>
  </si>
  <si>
    <t>-634182206</t>
  </si>
  <si>
    <t>52</t>
  </si>
  <si>
    <t>952901111</t>
  </si>
  <si>
    <t>Vyčištění budov bytové a občanské výstavby při výšce podlaží do 4 m</t>
  </si>
  <si>
    <t>-638415486</t>
  </si>
  <si>
    <t>33,6+11,4+23,8+43,6+17,3+50,7+16,1+15,1+17,9+2,8+50+17,1+7,6</t>
  </si>
  <si>
    <t>143</t>
  </si>
  <si>
    <t>53</t>
  </si>
  <si>
    <t>965041341</t>
  </si>
  <si>
    <t>Bourání mazanin škvárobetonových tl do 100 mm pl přes 4 m2</t>
  </si>
  <si>
    <t>274035770</t>
  </si>
  <si>
    <t>(10,905*6,43-1*3,28)*0,105</t>
  </si>
  <si>
    <t>54</t>
  </si>
  <si>
    <t>965042141</t>
  </si>
  <si>
    <t>Bourání podkladů pod dlažby nebo mazanin betonových nebo z litého asfaltu tl do 100 mm pl přes 4 m2</t>
  </si>
  <si>
    <t>-1195202756</t>
  </si>
  <si>
    <t>55</t>
  </si>
  <si>
    <t>965081212</t>
  </si>
  <si>
    <t>Bourání podlah z dlaždic keramických nebo xylolitových tl do 10 mm plochy do 1 m2</t>
  </si>
  <si>
    <t>2054036538</t>
  </si>
  <si>
    <t>(10,905*6,43+3,342-1*3,28)</t>
  </si>
  <si>
    <t>56</t>
  </si>
  <si>
    <t>965081611</t>
  </si>
  <si>
    <t>Odsekání soklíků rovných</t>
  </si>
  <si>
    <t>1336355283</t>
  </si>
  <si>
    <t>(10,905+6,43)*2-0,8+1,694</t>
  </si>
  <si>
    <t>57</t>
  </si>
  <si>
    <t>966071711</t>
  </si>
  <si>
    <t>Bourání sloupků a vzpěr plotových ocelových do 2,5 m zabetonovaných</t>
  </si>
  <si>
    <t>-1968991176</t>
  </si>
  <si>
    <t>58</t>
  </si>
  <si>
    <t>966071822</t>
  </si>
  <si>
    <t>Rozebrání oplocení z drátěného pletiva se čtvercovými oky v přes 1,6 do 2,0 m</t>
  </si>
  <si>
    <t>-1319135018</t>
  </si>
  <si>
    <t>(4+6)*2</t>
  </si>
  <si>
    <t>59</t>
  </si>
  <si>
    <t>966073810</t>
  </si>
  <si>
    <t>Rozebrání vrat a vrátek k oplocení pl do 2 m2</t>
  </si>
  <si>
    <t>-1550224295</t>
  </si>
  <si>
    <t>60</t>
  </si>
  <si>
    <t>968072355</t>
  </si>
  <si>
    <t>Vybourání kovových rámů oken zdvojených včetně křídel pl do 2 m2</t>
  </si>
  <si>
    <t>766791161</t>
  </si>
  <si>
    <t>1*1,95</t>
  </si>
  <si>
    <t>61</t>
  </si>
  <si>
    <t>968072455</t>
  </si>
  <si>
    <t>Vybourání kovových dveřních zárubní pl do 2 m2</t>
  </si>
  <si>
    <t>-211917461</t>
  </si>
  <si>
    <t>1,85*2,05</t>
  </si>
  <si>
    <t>62</t>
  </si>
  <si>
    <t>96890-001</t>
  </si>
  <si>
    <t>Demontáž rozvodů TZB vč. odvozu a ekologické likvidace</t>
  </si>
  <si>
    <t>1983597183</t>
  </si>
  <si>
    <t>63</t>
  </si>
  <si>
    <t>96890-002</t>
  </si>
  <si>
    <t>Zaslepení stávající vpustě</t>
  </si>
  <si>
    <t>998602541</t>
  </si>
  <si>
    <t>64</t>
  </si>
  <si>
    <t>96890-003</t>
  </si>
  <si>
    <t>Zaslepení uzávěrů jednotlivých médií</t>
  </si>
  <si>
    <t>-84910360</t>
  </si>
  <si>
    <t>65</t>
  </si>
  <si>
    <t>971033351</t>
  </si>
  <si>
    <t>Vybourání otvorů ve zdivu cihelném pl do 0,09 m2 na MVC nebo MV tl do 450 mm</t>
  </si>
  <si>
    <t>216595782</t>
  </si>
  <si>
    <t>otvor 250/250mm</t>
  </si>
  <si>
    <t>66</t>
  </si>
  <si>
    <t>971033641</t>
  </si>
  <si>
    <t>Vybourání otvorů ve zdivu cihelném pl do 4 m2 na MVC nebo MV tl do 300 mm</t>
  </si>
  <si>
    <t>-1241679226</t>
  </si>
  <si>
    <t>mezi chodbou mč.128 a mč.112c</t>
  </si>
  <si>
    <t>1*2,1*0,22</t>
  </si>
  <si>
    <t>mezi chodbou mč.128 a mč.111b</t>
  </si>
  <si>
    <t>1,2*2,1*0,22</t>
  </si>
  <si>
    <t>67</t>
  </si>
  <si>
    <t>974031666</t>
  </si>
  <si>
    <t>Vysekání rýh ve zdivu cihelném pro vtahování nosníků hl do 150 mm v do 250 mm</t>
  </si>
  <si>
    <t>-854158063</t>
  </si>
  <si>
    <t>(1,5+1,9)*2</t>
  </si>
  <si>
    <t>910</t>
  </si>
  <si>
    <t>Ostatní výrobky</t>
  </si>
  <si>
    <t>68</t>
  </si>
  <si>
    <t>91000-002</t>
  </si>
  <si>
    <t>M+D Přenosný hasicí přístroj práškový 34A</t>
  </si>
  <si>
    <t>1844186931</t>
  </si>
  <si>
    <t>69</t>
  </si>
  <si>
    <t>91000-003</t>
  </si>
  <si>
    <t>-1522475059</t>
  </si>
  <si>
    <t>70</t>
  </si>
  <si>
    <t>91000-004</t>
  </si>
  <si>
    <t>M+D skříňka do niky pro PHP, 250/850/230mm, bílá, vč. zřízení niky</t>
  </si>
  <si>
    <t>-1861375512</t>
  </si>
  <si>
    <t>911</t>
  </si>
  <si>
    <t xml:space="preserve">Dočasná příčka </t>
  </si>
  <si>
    <t>71</t>
  </si>
  <si>
    <t>91100-001</t>
  </si>
  <si>
    <t>Dočasná příčka z OSB desek a dřevěných trámků (zřízení, odstranění, ekologická likvidace)</t>
  </si>
  <si>
    <t>-194591856</t>
  </si>
  <si>
    <t>(1+3,2+1,2+2,2)*3,8*1,05</t>
  </si>
  <si>
    <t>997</t>
  </si>
  <si>
    <t>Přesun sutě</t>
  </si>
  <si>
    <t>72</t>
  </si>
  <si>
    <t>997013113</t>
  </si>
  <si>
    <t>Vnitrostaveništní doprava suti a vybouraných hmot pro budovy v přes 9 do 12 m</t>
  </si>
  <si>
    <t>1806934317</t>
  </si>
  <si>
    <t>73</t>
  </si>
  <si>
    <t>997013219</t>
  </si>
  <si>
    <t>Příplatek k vnitrostaveništní dopravě suti a vybouraných hmot za zvětšenou dopravu suti ZKD 10 m</t>
  </si>
  <si>
    <t>-1914563896</t>
  </si>
  <si>
    <t>231,044*2 'Přepočtené koeficientem množství</t>
  </si>
  <si>
    <t>74</t>
  </si>
  <si>
    <t>997013501</t>
  </si>
  <si>
    <t>Odvoz suti a vybouraných hmot na skládku nebo meziskládku do 1 km se složením</t>
  </si>
  <si>
    <t>1380989325</t>
  </si>
  <si>
    <t>75</t>
  </si>
  <si>
    <t>997013509</t>
  </si>
  <si>
    <t>Příplatek k odvozu suti a vybouraných hmot na skládku ZKD 1 km přes 1 km</t>
  </si>
  <si>
    <t>-1577378265</t>
  </si>
  <si>
    <t>231,044*14 'Přepočtené koeficientem množství</t>
  </si>
  <si>
    <t>76</t>
  </si>
  <si>
    <t>997013631</t>
  </si>
  <si>
    <t>Poplatek za uložení na skládce (skládkovné) stavebního odpadu směsného kód odpadu 17 09 04</t>
  </si>
  <si>
    <t>-1326528368</t>
  </si>
  <si>
    <t>998</t>
  </si>
  <si>
    <t>Přesun hmot</t>
  </si>
  <si>
    <t>77</t>
  </si>
  <si>
    <t>998011002</t>
  </si>
  <si>
    <t>Přesun hmot pro budovy zděné v přes 6 do 12 m</t>
  </si>
  <si>
    <t>-104162365</t>
  </si>
  <si>
    <t>PSV</t>
  </si>
  <si>
    <t>711</t>
  </si>
  <si>
    <t>Izolace proti vodě, vlhkosti a plynům</t>
  </si>
  <si>
    <t>78</t>
  </si>
  <si>
    <t>711111001</t>
  </si>
  <si>
    <t>Provedení izolace proti zemní vlhkosti vodorovné za studena nátěrem penetračním</t>
  </si>
  <si>
    <t>-1906943863</t>
  </si>
  <si>
    <t>na žb desku</t>
  </si>
  <si>
    <t>2,16*10,56*1,55+15,225*13,23+3,755*7,35+1,1*1,3</t>
  </si>
  <si>
    <t>79</t>
  </si>
  <si>
    <t>11163150</t>
  </si>
  <si>
    <t>lak penetrační asfaltový</t>
  </si>
  <si>
    <t>1187178816</t>
  </si>
  <si>
    <t>265,811*0,0003</t>
  </si>
  <si>
    <t>80</t>
  </si>
  <si>
    <t>711112001</t>
  </si>
  <si>
    <t>Provedení izolace proti zemní vlhkosti svislé za studena nátěrem penetračním</t>
  </si>
  <si>
    <t>938764082</t>
  </si>
  <si>
    <t>(21,14+13,23+21,14+1,3+1,34+1,3*2)*0,525</t>
  </si>
  <si>
    <t>81</t>
  </si>
  <si>
    <t>-1692433626</t>
  </si>
  <si>
    <t>31,894*0,00035</t>
  </si>
  <si>
    <t>82</t>
  </si>
  <si>
    <t>711141559</t>
  </si>
  <si>
    <t>Provedení izolace proti zemní vlhkosti pásy přitavením vodorovné NAIP</t>
  </si>
  <si>
    <t>-1836061033</t>
  </si>
  <si>
    <t>(2,16*10,56*1,55+15,225*13,23+3,755*7,35+1,1*1,3)*2</t>
  </si>
  <si>
    <t>83</t>
  </si>
  <si>
    <t>62853004</t>
  </si>
  <si>
    <t>pás asfaltový natavitelný modifikovaný SBS s vložkou ze skleněné tkaniny a spalitelnou PE fólií nebo jemnozrnným minerálním posypem na horním povrchu tl 4,0mm</t>
  </si>
  <si>
    <t>796217508</t>
  </si>
  <si>
    <t>265,811*1,15</t>
  </si>
  <si>
    <t>84</t>
  </si>
  <si>
    <t>62856011</t>
  </si>
  <si>
    <t>pás asfaltový natavitelný modifikovaný SBS s vložkou z hliníkové fólie s textilií a spalitelnou PE fólií nebo jemnozrnným minerálním posypem na horním povrchu tl 4,0mm</t>
  </si>
  <si>
    <t>-1094111116</t>
  </si>
  <si>
    <t>85</t>
  </si>
  <si>
    <t>711142559</t>
  </si>
  <si>
    <t>Provedení izolace proti zemní vlhkosti pásy přitavením svislé NAIP</t>
  </si>
  <si>
    <t>-1268704170</t>
  </si>
  <si>
    <t>(21,14+13,23+21,14+1,3+1,34+1,3*2)*0,525*2</t>
  </si>
  <si>
    <t>86</t>
  </si>
  <si>
    <t>249175084</t>
  </si>
  <si>
    <t>31,894*1,2</t>
  </si>
  <si>
    <t>87</t>
  </si>
  <si>
    <t>282161657</t>
  </si>
  <si>
    <t>88</t>
  </si>
  <si>
    <t>711161273</t>
  </si>
  <si>
    <t>Provedení izolace proti zemní vlhkosti svislé z nopové fólie</t>
  </si>
  <si>
    <t>174024010</t>
  </si>
  <si>
    <t>skladba SE04</t>
  </si>
  <si>
    <t>(19,418+13,55+19,418+1,3*2)*1,26</t>
  </si>
  <si>
    <t>(2+1,34+2+1,3)*0,893</t>
  </si>
  <si>
    <t>89</t>
  </si>
  <si>
    <t>28323005</t>
  </si>
  <si>
    <t>fólie profilovaná (nopová) drenážní HDPE s výškou nopů 8mm</t>
  </si>
  <si>
    <t>1675219203</t>
  </si>
  <si>
    <t>75,212*1,221</t>
  </si>
  <si>
    <t>711461103</t>
  </si>
  <si>
    <t>Provedení izolace proti tlakové vodě vodorovné fólií přilepenou v plné ploše</t>
  </si>
  <si>
    <t>708636995</t>
  </si>
  <si>
    <t>skladba PZ1</t>
  </si>
  <si>
    <t>1,89</t>
  </si>
  <si>
    <t>91</t>
  </si>
  <si>
    <t>2724401x</t>
  </si>
  <si>
    <t>fólie  EPDM s hladkým povrchem tl 1,0mm</t>
  </si>
  <si>
    <t>-1142252074</t>
  </si>
  <si>
    <t>1,89*1,15</t>
  </si>
  <si>
    <t>92</t>
  </si>
  <si>
    <t>998711102</t>
  </si>
  <si>
    <t>Přesun hmot tonážní pro izolace proti vodě, vlhkosti a plynům v objektech v přes 6 do 12 m</t>
  </si>
  <si>
    <t>-1005354234</t>
  </si>
  <si>
    <t>712</t>
  </si>
  <si>
    <t>Povlakové krytiny</t>
  </si>
  <si>
    <t>93</t>
  </si>
  <si>
    <t>712311101</t>
  </si>
  <si>
    <t>Provedení povlakové krytiny střech do 10° za studena lakem penetračním nebo asfaltovým</t>
  </si>
  <si>
    <t>-1674713253</t>
  </si>
  <si>
    <t>2*2+14,22*7,12+8,14*3,61+6,732+(10,73+14,22+10,73)*0,3</t>
  </si>
  <si>
    <t>94</t>
  </si>
  <si>
    <t>1266986622</t>
  </si>
  <si>
    <t>152,068*0,00032</t>
  </si>
  <si>
    <t>95</t>
  </si>
  <si>
    <t>712340831</t>
  </si>
  <si>
    <t>Odstranění povlakové krytiny střech do 10° z pásů NAIP přitavených v plné ploše jednovrstvé</t>
  </si>
  <si>
    <t>-412997184</t>
  </si>
  <si>
    <t>střecha</t>
  </si>
  <si>
    <t>2*2+14,22*7,12+3,61*8,14+6,732</t>
  </si>
  <si>
    <t>96</t>
  </si>
  <si>
    <t>712341559</t>
  </si>
  <si>
    <t>Provedení povlakové krytiny střech do 10° pásy NAIP přitavením v plné ploše</t>
  </si>
  <si>
    <t>1159331869</t>
  </si>
  <si>
    <t>97</t>
  </si>
  <si>
    <t>1152628305</t>
  </si>
  <si>
    <t>152,068*1,15</t>
  </si>
  <si>
    <t>98</t>
  </si>
  <si>
    <t>712361701</t>
  </si>
  <si>
    <t>Provedení povlakové krytiny střech do 10° fólií položenou volně s přilepením spojů</t>
  </si>
  <si>
    <t>-202759334</t>
  </si>
  <si>
    <t>99</t>
  </si>
  <si>
    <t>28342831</t>
  </si>
  <si>
    <t>fólie hydroizolační střešní TPO (FPO) určená ke stabilizaci přitížením a do vegetačních střech tl 1,5mm</t>
  </si>
  <si>
    <t>-347002009</t>
  </si>
  <si>
    <t>100</t>
  </si>
  <si>
    <t>712361801</t>
  </si>
  <si>
    <t>Odstranění povlakové krytiny střech do 10° z fólií položených volně</t>
  </si>
  <si>
    <t>-2105981457</t>
  </si>
  <si>
    <t>PVC fólie</t>
  </si>
  <si>
    <t>nopová fólie</t>
  </si>
  <si>
    <t>101</t>
  </si>
  <si>
    <t>11331112R</t>
  </si>
  <si>
    <t xml:space="preserve">Odstranění geotextilií </t>
  </si>
  <si>
    <t>879896141</t>
  </si>
  <si>
    <t>na PVC fólii</t>
  </si>
  <si>
    <t>na nopové fólii</t>
  </si>
  <si>
    <t>102</t>
  </si>
  <si>
    <t>712391171</t>
  </si>
  <si>
    <t>Provedení povlakové krytiny střech do 10° podkladní textilní vrstvy</t>
  </si>
  <si>
    <t>-1228621296</t>
  </si>
  <si>
    <t>103</t>
  </si>
  <si>
    <t>69311172</t>
  </si>
  <si>
    <t>geotextilie PP s ÚV stabilizací 300g/m2</t>
  </si>
  <si>
    <t>131426583</t>
  </si>
  <si>
    <t>152,068*1,155</t>
  </si>
  <si>
    <t>104</t>
  </si>
  <si>
    <t>712391172</t>
  </si>
  <si>
    <t>Provedení povlakové krytiny střech do 10° ochranné textilní vrstvy</t>
  </si>
  <si>
    <t>-1329760476</t>
  </si>
  <si>
    <t>105</t>
  </si>
  <si>
    <t>-1162803115</t>
  </si>
  <si>
    <t>6,732*1,155</t>
  </si>
  <si>
    <t>106</t>
  </si>
  <si>
    <t>712771271</t>
  </si>
  <si>
    <t>Provedení filtrační vrstvy vegetační střechy z textilií sklon do 5°</t>
  </si>
  <si>
    <t>-485934499</t>
  </si>
  <si>
    <t>107</t>
  </si>
  <si>
    <t>69311068</t>
  </si>
  <si>
    <t>geotextilie netkaná separační, ochranná, filtrační, drenážní PP 300g/m2</t>
  </si>
  <si>
    <t>1615467081</t>
  </si>
  <si>
    <t>108</t>
  </si>
  <si>
    <t>712771331</t>
  </si>
  <si>
    <t>Provedení hydroakumulační vrstvy z nopových fólií na sraz vegetační střechy sklon do 5°</t>
  </si>
  <si>
    <t>-1901058357</t>
  </si>
  <si>
    <t>2*2+14,22*7,12+8,14*3,61+6,732</t>
  </si>
  <si>
    <t>109</t>
  </si>
  <si>
    <t>69334152</t>
  </si>
  <si>
    <t>fólie profilovaná (nopová) perforovaná HDPE s hydroakumulační a drenážní funkcí do vegetačních střech s výškou nopů 20mm</t>
  </si>
  <si>
    <t>1186201878</t>
  </si>
  <si>
    <t>141,364*1,15</t>
  </si>
  <si>
    <t>110</t>
  </si>
  <si>
    <t>712771401</t>
  </si>
  <si>
    <t>Provedení vegetační vrstvy ze substrátu tl do 100 mm vegetační střechy sklon do 5°</t>
  </si>
  <si>
    <t>654112588</t>
  </si>
  <si>
    <t>použit stávající substrát</t>
  </si>
  <si>
    <t>111</t>
  </si>
  <si>
    <t>712990813R</t>
  </si>
  <si>
    <t>Odstranění vegetační vrstvy střechy tl přes 50 do 100 mm</t>
  </si>
  <si>
    <t>364887821</t>
  </si>
  <si>
    <t>vegetační vrstva střechy</t>
  </si>
  <si>
    <t>112</t>
  </si>
  <si>
    <t>998712102</t>
  </si>
  <si>
    <t>Přesun hmot tonážní pro krytiny povlakové v objektech v přes 6 do 12 m</t>
  </si>
  <si>
    <t>-1907862004</t>
  </si>
  <si>
    <t>713</t>
  </si>
  <si>
    <t>Izolace tepelné</t>
  </si>
  <si>
    <t>113</t>
  </si>
  <si>
    <t>713110813</t>
  </si>
  <si>
    <t>Odstranění tepelné izolace stropů volně kladené z vláknitých materiálů suchých tl přes 100 mm</t>
  </si>
  <si>
    <t>-3012711</t>
  </si>
  <si>
    <t>nad podhledem z tahokovu</t>
  </si>
  <si>
    <t>18,697*14,609+3,609*8,569+15,204</t>
  </si>
  <si>
    <t>114</t>
  </si>
  <si>
    <t>713111121</t>
  </si>
  <si>
    <t>Montáž izolace tepelné spodem stropů s uchycením drátem rohoží, pásů, dílců, desek</t>
  </si>
  <si>
    <t>1894241662</t>
  </si>
  <si>
    <t>podhled C3</t>
  </si>
  <si>
    <t>46,7*2</t>
  </si>
  <si>
    <t>115</t>
  </si>
  <si>
    <t>63152100</t>
  </si>
  <si>
    <t>pás tepelně izolační univerzální λ=0,032-0,033 tl 120mm</t>
  </si>
  <si>
    <t>-385450503</t>
  </si>
  <si>
    <t>46,7*1,05</t>
  </si>
  <si>
    <t>116</t>
  </si>
  <si>
    <t>63152102</t>
  </si>
  <si>
    <t>pás tepelně izolační univerzální λ=0,032-0,033 tl 130mm</t>
  </si>
  <si>
    <t>1922273870</t>
  </si>
  <si>
    <t>117</t>
  </si>
  <si>
    <t>713111127</t>
  </si>
  <si>
    <t>Montáž izolace tepelné spodem stropů lepením celoplošně rohoží, pásů, dílců, desek</t>
  </si>
  <si>
    <t>-1240880917</t>
  </si>
  <si>
    <t>podhled C5</t>
  </si>
  <si>
    <t>6,405</t>
  </si>
  <si>
    <t>skladba Se01</t>
  </si>
  <si>
    <t>1,26</t>
  </si>
  <si>
    <t>118</t>
  </si>
  <si>
    <t>28376525</t>
  </si>
  <si>
    <t>deska izolační PIR s oboustranným textilním rounem λ=0,026 tl 50mm</t>
  </si>
  <si>
    <t>614431526</t>
  </si>
  <si>
    <t>6,405*1,05</t>
  </si>
  <si>
    <t>119</t>
  </si>
  <si>
    <t>63148166</t>
  </si>
  <si>
    <t>deska tepelně izolační minerální provětrávaných fasád λ=0,034-0,035 tl 200mm</t>
  </si>
  <si>
    <t>406893317</t>
  </si>
  <si>
    <t>1,26*1,05</t>
  </si>
  <si>
    <t>120</t>
  </si>
  <si>
    <t>713120821</t>
  </si>
  <si>
    <t>Odstranění tepelné izolace podlah volně kladené z polystyrenu suchého tl do 100 mm</t>
  </si>
  <si>
    <t>-145232446</t>
  </si>
  <si>
    <t>(10,905*6,43-1*3,28)*1,05</t>
  </si>
  <si>
    <t>121</t>
  </si>
  <si>
    <t>713121111</t>
  </si>
  <si>
    <t>Montáž izolace tepelné podlah volně kladenými rohožemi, pásy, dílci, deskami 1 vrstva</t>
  </si>
  <si>
    <t>2093154700</t>
  </si>
  <si>
    <t>122</t>
  </si>
  <si>
    <t>611553x1</t>
  </si>
  <si>
    <t>kročejová izolace-elastický pás z extrudovaného polyetylenu s uzavřenou buněčnou strukturou tl.5mm</t>
  </si>
  <si>
    <t>1298442545</t>
  </si>
  <si>
    <t>36,12*1,1</t>
  </si>
  <si>
    <t>37,8*1,1</t>
  </si>
  <si>
    <t>123</t>
  </si>
  <si>
    <t>2837638x1</t>
  </si>
  <si>
    <t xml:space="preserve">deska XPS 3035 200kPA λ=0,034 </t>
  </si>
  <si>
    <t>-546376498</t>
  </si>
  <si>
    <t>137,97*0,12*1,1</t>
  </si>
  <si>
    <t>119,07*0,12*1,1</t>
  </si>
  <si>
    <t>124</t>
  </si>
  <si>
    <t>2837636x1</t>
  </si>
  <si>
    <t>deska perimetrická pro zateplení spodních staveb 200kPa λ=0,034 tl 220mm</t>
  </si>
  <si>
    <t>-327574622</t>
  </si>
  <si>
    <t>1,89*1,1</t>
  </si>
  <si>
    <t>125</t>
  </si>
  <si>
    <t>713130813</t>
  </si>
  <si>
    <t>Odstranění tepelné izolace stěn volně kladené z vláknitých materiálů tl přes 100 mm</t>
  </si>
  <si>
    <t>1580608546</t>
  </si>
  <si>
    <t>10,96*2,75*1,05</t>
  </si>
  <si>
    <t>126</t>
  </si>
  <si>
    <t>713131141</t>
  </si>
  <si>
    <t>Montáž izolace tepelné stěn lepením celoplošně rohoží, pásů, dílců, desek</t>
  </si>
  <si>
    <t>-518293464</t>
  </si>
  <si>
    <t>mezi stávajícím a nový objektem</t>
  </si>
  <si>
    <t>10,59*1,05</t>
  </si>
  <si>
    <t>základy skladba SE04</t>
  </si>
  <si>
    <t>(19,418+13,55+19,418+1,3*2+2,749)*1,22</t>
  </si>
  <si>
    <t>(2+1,34+2+1,3+0,332)*0,85</t>
  </si>
  <si>
    <t>127</t>
  </si>
  <si>
    <t>1826712766</t>
  </si>
  <si>
    <t>10,59*1,058*1*0,18*1,05</t>
  </si>
  <si>
    <t>((19,418+13,55+19,418+1,3*2+2,749)*1,22+(2+1,34+2+1,3+0,332)*0,85)*0,18*1,05</t>
  </si>
  <si>
    <t>128</t>
  </si>
  <si>
    <t>713140821</t>
  </si>
  <si>
    <t>Odstranění tepelné izolace střech nadstřešní volně kladené z polystyrenu suchého tl do 100 mm</t>
  </si>
  <si>
    <t>1985957935</t>
  </si>
  <si>
    <t>EPS tl. 20-110mm</t>
  </si>
  <si>
    <t>EPS tl.80mm</t>
  </si>
  <si>
    <t>EPS tl.100mm</t>
  </si>
  <si>
    <t>129</t>
  </si>
  <si>
    <t>713141153</t>
  </si>
  <si>
    <t>Montáž izolace tepelné střech plochých kladené volně 3 vrstvy rohoží, pásů, dílců, desek</t>
  </si>
  <si>
    <t>231224618</t>
  </si>
  <si>
    <t>130</t>
  </si>
  <si>
    <t>28372308</t>
  </si>
  <si>
    <t>deska EPS 100 pro konstrukce s běžným zatížením λ=0,037 tl 80mm</t>
  </si>
  <si>
    <t>247396897</t>
  </si>
  <si>
    <t>141,364*1,05</t>
  </si>
  <si>
    <t>131</t>
  </si>
  <si>
    <t>28376141</t>
  </si>
  <si>
    <t>klín izolační spád do 5% EPS 100</t>
  </si>
  <si>
    <t>-1001415954</t>
  </si>
  <si>
    <t>141,364*(0,02+0,11)/2*1,05</t>
  </si>
  <si>
    <t>132</t>
  </si>
  <si>
    <t>28376422</t>
  </si>
  <si>
    <t>deska XPS hrana polodrážková a hladký povrch 300kPA λ=0,035 tl 100mm</t>
  </si>
  <si>
    <t>1450887311</t>
  </si>
  <si>
    <t>133</t>
  </si>
  <si>
    <t>713141263</t>
  </si>
  <si>
    <t>Přikotvení tepelné izolace šrouby do betonu pro izolaci tl přes 240 mm</t>
  </si>
  <si>
    <t>662346119</t>
  </si>
  <si>
    <t>141,364</t>
  </si>
  <si>
    <t>134</t>
  </si>
  <si>
    <t>713191132</t>
  </si>
  <si>
    <t>Montáž izolace tepelné podlah, stropů vrchem nebo střech překrytí separační fólií z PE</t>
  </si>
  <si>
    <t>-1923536559</t>
  </si>
  <si>
    <t>135</t>
  </si>
  <si>
    <t>28323063</t>
  </si>
  <si>
    <t>fólie LDPE (650 kg/m3) proti zemní vlhkosti nad úrovní terénu tl 0,6mm</t>
  </si>
  <si>
    <t>1358918265</t>
  </si>
  <si>
    <t>257,04*1,15</t>
  </si>
  <si>
    <t>136</t>
  </si>
  <si>
    <t>998713102</t>
  </si>
  <si>
    <t>Přesun hmot tonážní pro izolace tepelné v objektech v přes 6 do 12 m</t>
  </si>
  <si>
    <t>967491046</t>
  </si>
  <si>
    <t>720</t>
  </si>
  <si>
    <t>ZTI</t>
  </si>
  <si>
    <t>137</t>
  </si>
  <si>
    <t>720-01</t>
  </si>
  <si>
    <t>ZTI viz.příloha</t>
  </si>
  <si>
    <t>-567192345</t>
  </si>
  <si>
    <t>723</t>
  </si>
  <si>
    <t>Plynoinstalace</t>
  </si>
  <si>
    <t>138</t>
  </si>
  <si>
    <t>723-01</t>
  </si>
  <si>
    <t>Plynoinstalace viz.příloha</t>
  </si>
  <si>
    <t>1952977670</t>
  </si>
  <si>
    <t>730</t>
  </si>
  <si>
    <t>Vytápění+RTCH</t>
  </si>
  <si>
    <t>139</t>
  </si>
  <si>
    <t>730-001</t>
  </si>
  <si>
    <t>Vytápění a chlazení viz.příloha</t>
  </si>
  <si>
    <t>212992566</t>
  </si>
  <si>
    <t>763</t>
  </si>
  <si>
    <t>Konstrukce suché výstavby</t>
  </si>
  <si>
    <t>140</t>
  </si>
  <si>
    <t>763111462.R1</t>
  </si>
  <si>
    <t>-608476092</t>
  </si>
  <si>
    <t>141</t>
  </si>
  <si>
    <t>763111811</t>
  </si>
  <si>
    <t>Demontáž SDK příčky s jednoduchou ocelovou nosnou konstrukcí opláštění jednoduché</t>
  </si>
  <si>
    <t>648449758</t>
  </si>
  <si>
    <t>(1+1,085+1+1+1,915)*3,8-0,8*2+1,06</t>
  </si>
  <si>
    <t>142</t>
  </si>
  <si>
    <t>763121411.1</t>
  </si>
  <si>
    <t>Si03  SDK stěna předsazená tl 62,5 mm profil CW+UW 50 deska 1xA 12,5 bez izolace</t>
  </si>
  <si>
    <t>-1252172588</t>
  </si>
  <si>
    <t>763121451.1</t>
  </si>
  <si>
    <t>Si05  SDK stěna předsazená tl 75 mm profil 2xCW50/50/0,6 desky 2xDF 12,5 s izolací</t>
  </si>
  <si>
    <t>607736301</t>
  </si>
  <si>
    <t>144</t>
  </si>
  <si>
    <t>763121451.2</t>
  </si>
  <si>
    <t>Si08  SDK stěna předsazená tl 75 mm profil 2xCW50/50/6 desky 2xDF 12,5 s izolací, EI 60 DP1</t>
  </si>
  <si>
    <t>1153821972</t>
  </si>
  <si>
    <t>145</t>
  </si>
  <si>
    <t>76312146.R5</t>
  </si>
  <si>
    <t xml:space="preserve">Si02  SDK stěna předsazená tl 75 mm profil CW+UW 50 desky 2xDFH2 12,5 s izolací </t>
  </si>
  <si>
    <t>-843375886</t>
  </si>
  <si>
    <t>146</t>
  </si>
  <si>
    <t>76312146.R6</t>
  </si>
  <si>
    <t>Si06  SDK stěna předsazená tl 75 mm profil 2xCW50/50/0,6  desky 2xDFH2 12,5 s izolací,  EI 30 DP1</t>
  </si>
  <si>
    <t>-521008677</t>
  </si>
  <si>
    <t>147</t>
  </si>
  <si>
    <t>76312148.R4</t>
  </si>
  <si>
    <t>Si07  SDK stěna  předsazená tl. 150 mm profil CW100 desky 2x akustická protipožární s izolací tl.80mm, EI30 DP1, Rw min 47dB</t>
  </si>
  <si>
    <t>-2115983557</t>
  </si>
  <si>
    <t>148</t>
  </si>
  <si>
    <t>76312253R.7</t>
  </si>
  <si>
    <t>Si09  SDK stěna šachtová tl 150 mm profil 2xCW 50/50/0,6mm, desky 2xDFH2 15 s izolací, REI 30+</t>
  </si>
  <si>
    <t>1497262508</t>
  </si>
  <si>
    <t>149</t>
  </si>
  <si>
    <t>763131411</t>
  </si>
  <si>
    <t>SDK podhled desky 1xA 12,5 bez izolace dvouvrstvá spodní kce profil CD+UD</t>
  </si>
  <si>
    <t>612450918</t>
  </si>
  <si>
    <t>podhled C2</t>
  </si>
  <si>
    <t>10,71</t>
  </si>
  <si>
    <t>150</t>
  </si>
  <si>
    <t>763135102.1</t>
  </si>
  <si>
    <t>Montáž SDK kazetového podhledu z kazet 600x600 mm na zavěšenou nosnou konstrukci</t>
  </si>
  <si>
    <t>144436059</t>
  </si>
  <si>
    <t>podhled C1</t>
  </si>
  <si>
    <t>288,3+8,75+4,95</t>
  </si>
  <si>
    <t>151</t>
  </si>
  <si>
    <t>59030575.2</t>
  </si>
  <si>
    <t>stropní kazetový rastrový podhled se skrytým, rastrem a minerální kazetou , cca 2,5 kg/m2. Panely mají vnitřní jádro vyrobené ze skelné vlny. Viditelný povrch je</t>
  </si>
  <si>
    <t>-533965246</t>
  </si>
  <si>
    <t>302*1,1</t>
  </si>
  <si>
    <t>152</t>
  </si>
  <si>
    <t>763135812</t>
  </si>
  <si>
    <t>Demontáž podhledu sádrokartonového kazetového na roštu polozapuštěném</t>
  </si>
  <si>
    <t>-1587205938</t>
  </si>
  <si>
    <t>SÚ.12</t>
  </si>
  <si>
    <t>2,335*2,4+13,165*1,2+1,25*0,7+1,8*0,6+1,2*0,3+8,75+1,623</t>
  </si>
  <si>
    <t>SÚ.2</t>
  </si>
  <si>
    <t>10,905*6,43-1*3,28+3,342</t>
  </si>
  <si>
    <t>153</t>
  </si>
  <si>
    <t>998763302</t>
  </si>
  <si>
    <t>Přesun hmot tonážní pro konstrukce montované z desek v objektech v přes 6 do 12 m</t>
  </si>
  <si>
    <t>-168822036</t>
  </si>
  <si>
    <t>766</t>
  </si>
  <si>
    <t>Konstrukce truhlářské</t>
  </si>
  <si>
    <t>154</t>
  </si>
  <si>
    <t>76600-0001</t>
  </si>
  <si>
    <t>T 1   M+D parapetní deska š.110mm, DTD deska s nosem s CPL povrchem, barva dle rámu okna, kompletní provedení</t>
  </si>
  <si>
    <t>-695706974</t>
  </si>
  <si>
    <t>38,99*1,05</t>
  </si>
  <si>
    <t>155</t>
  </si>
  <si>
    <t>766691914</t>
  </si>
  <si>
    <t>Vyvěšení nebo zavěšení dřevěných křídel dveří pl do 2 m2</t>
  </si>
  <si>
    <t>1689828990</t>
  </si>
  <si>
    <t>156</t>
  </si>
  <si>
    <t>998766202</t>
  </si>
  <si>
    <t>Přesun hmot procentní pro kce truhlářské v objektech v přes 6 do 12 m</t>
  </si>
  <si>
    <t>%</t>
  </si>
  <si>
    <t>341272090</t>
  </si>
  <si>
    <t>7661</t>
  </si>
  <si>
    <t>Okna</t>
  </si>
  <si>
    <t>157</t>
  </si>
  <si>
    <t>76610-001</t>
  </si>
  <si>
    <t>O/01  M+D okno 2700x1000mm, fix, sklo čiré, VSG sklo tl. min.4+4mm, rám PP desky lemování v SDK kci stěn, vš. všech příslušenství, kotvení, apod., funkční komplet</t>
  </si>
  <si>
    <t>86724069</t>
  </si>
  <si>
    <t>158</t>
  </si>
  <si>
    <t>76610-002</t>
  </si>
  <si>
    <t>O/02  M+D okno 1300x1000mm, fix, sklo čiré, VSG sklo tl. min.4+4mm, rám PP desky lemování v SDK kci stěn, vš. všech příslušenství, kotvení, apod., funkční komplet</t>
  </si>
  <si>
    <t>-377447259</t>
  </si>
  <si>
    <t>159</t>
  </si>
  <si>
    <t>1082089147</t>
  </si>
  <si>
    <t>7662</t>
  </si>
  <si>
    <t>Dveře</t>
  </si>
  <si>
    <t>160</t>
  </si>
  <si>
    <t>76620-001</t>
  </si>
  <si>
    <t>Di/01  M+D plné dveře 800x1970, vč. zárubně, kotvení, kování, zámku, povrchové úpravy a veškerých doplňků, kompletní provedení dle PD</t>
  </si>
  <si>
    <t>-267232846</t>
  </si>
  <si>
    <t>161</t>
  </si>
  <si>
    <t>76620-002</t>
  </si>
  <si>
    <t>Di/02  M+D plné dveře 800x1970, vč. zárubně, kotvení, kování, zámku, povrchové úpravy a veškerých doplňků, kompletní provedení dle PD</t>
  </si>
  <si>
    <t>-1567207569</t>
  </si>
  <si>
    <t>162</t>
  </si>
  <si>
    <t>76620-003</t>
  </si>
  <si>
    <t>Di/03  M+D plné dveře 1000x1970, vč. zárubně, kotvení, kování, zámku, povrchové úpravy a veškerých doplňků, kompletní provedení dle PD</t>
  </si>
  <si>
    <t>396903416</t>
  </si>
  <si>
    <t>163</t>
  </si>
  <si>
    <t>76620-004</t>
  </si>
  <si>
    <t>Di/04  M+D dveře 800x1970, plné s neprůhledným prosklením z 1/3, vč. zárubně, kotvení, kování, zámku, povrchové úpravy a veškerých doplňků, kompletní provedení dle PD</t>
  </si>
  <si>
    <t>1613898959</t>
  </si>
  <si>
    <t>164</t>
  </si>
  <si>
    <t>76620-005</t>
  </si>
  <si>
    <t>Di/05  M+D dveře 800x1970, plné s neprůhledným prosklením z 1/3, vč. zárubně, kotvení, kování, zámku, povrchové úpravy a veškerých doplňků, kompletní provedení dle PD</t>
  </si>
  <si>
    <t>953272826</t>
  </si>
  <si>
    <t>165</t>
  </si>
  <si>
    <t>76620-006</t>
  </si>
  <si>
    <t>Di/06  M+D dveře 800x1970, plné s průhledným prosklením z 1/3, vč. zárubně, kotvení, kování, zámku, povrchové úpravy a veškerých doplňků, kompletní provedení dle PD</t>
  </si>
  <si>
    <t>-1436385526</t>
  </si>
  <si>
    <t>166</t>
  </si>
  <si>
    <t>76620-007</t>
  </si>
  <si>
    <t>Di/07  M+D dveře 900x1970, plné s průhledným prosklením z 1/3, vč. zárubně, kotvení, kování, zámku, povrchové úpravy a veškerých doplňků, kompletní provedení dle PD</t>
  </si>
  <si>
    <t>169478031</t>
  </si>
  <si>
    <t>167</t>
  </si>
  <si>
    <t>76620-008</t>
  </si>
  <si>
    <t>Di/08  M+D dveře 900x1970, plné s průhledným prosklením z 1/3, vč. zárubně, kotvení, kování, zámku, povrchové úpravy a veškerých doplňků, kompletní provedení dle PD</t>
  </si>
  <si>
    <t>1966720297</t>
  </si>
  <si>
    <t>168</t>
  </si>
  <si>
    <t>76620-009</t>
  </si>
  <si>
    <t>Di/09  M+D dveře 1000x1970, plné s průhledným prosklením z 1/3, vč. zárubně, kotvení, kování, zámku, povrchové úpravy a veškerých doplňků, kompletní provedení dle PD</t>
  </si>
  <si>
    <t>195891795</t>
  </si>
  <si>
    <t>169</t>
  </si>
  <si>
    <t>76620-010</t>
  </si>
  <si>
    <t>Di/10  M+D dveře 1000x2000, s prosklením, vč. zárubně, kotvení, kování, zámku, povrchové úpravy a veškerých doplňků, kompletní provedení dle PD</t>
  </si>
  <si>
    <t>-1511390361</t>
  </si>
  <si>
    <t>170</t>
  </si>
  <si>
    <t>76620-011</t>
  </si>
  <si>
    <t>Di/11  M+D dveře 1000x2000, s prosklením, vč. zárubně, kotvení, kování, zámku, povrchové úpravy a veškerých doplňků, kompletní provedení dle PD</t>
  </si>
  <si>
    <t>815806068</t>
  </si>
  <si>
    <t>171</t>
  </si>
  <si>
    <t>76630-001</t>
  </si>
  <si>
    <t>Příplatek za generální klíč</t>
  </si>
  <si>
    <t>225366098</t>
  </si>
  <si>
    <t>172</t>
  </si>
  <si>
    <t>1516941274</t>
  </si>
  <si>
    <t>767</t>
  </si>
  <si>
    <t>Konstrukce zámečnické</t>
  </si>
  <si>
    <t>173</t>
  </si>
  <si>
    <t>76700-001</t>
  </si>
  <si>
    <t>Z/01   M+D čistící zóna 2535x2500x30mm, čistící koberec na střední zátěž z pp s pogumovaným rubem v Al rámu zapuštěném do podlahy</t>
  </si>
  <si>
    <t>-825039046</t>
  </si>
  <si>
    <t>174</t>
  </si>
  <si>
    <t>76700-002.1</t>
  </si>
  <si>
    <t>Z/02.1  M+D dilatační objektová lišta-povrch linileum</t>
  </si>
  <si>
    <t>1514094317</t>
  </si>
  <si>
    <t>175</t>
  </si>
  <si>
    <t>76700-002.2</t>
  </si>
  <si>
    <t>Z/02.2  M+D dilatační objektová lišta-povrch linileum</t>
  </si>
  <si>
    <t>1631787965</t>
  </si>
  <si>
    <t>176</t>
  </si>
  <si>
    <t>76700-003</t>
  </si>
  <si>
    <t>Z/03  M+D přechodový profil, nerez</t>
  </si>
  <si>
    <t>1607046943</t>
  </si>
  <si>
    <t>Z/03.1</t>
  </si>
  <si>
    <t>1*4</t>
  </si>
  <si>
    <t>Z/03.2</t>
  </si>
  <si>
    <t>1,1*3</t>
  </si>
  <si>
    <t>Z/03.3</t>
  </si>
  <si>
    <t>1,2*2</t>
  </si>
  <si>
    <t>Z/03.4</t>
  </si>
  <si>
    <t>177</t>
  </si>
  <si>
    <t>76700-004.1</t>
  </si>
  <si>
    <t>Z/04.1   M+D revizní dvířka do minerálního podhledu 600x600mm s tačným zámkem konstrukce US</t>
  </si>
  <si>
    <t>1137343671</t>
  </si>
  <si>
    <t>178</t>
  </si>
  <si>
    <t>76700-005.1</t>
  </si>
  <si>
    <t>609001531</t>
  </si>
  <si>
    <t>179</t>
  </si>
  <si>
    <t>76700-006</t>
  </si>
  <si>
    <t>Z/06  M+D pozinkovaný profil lemování chodníků nerez pásek 8/250mm do beton. lože</t>
  </si>
  <si>
    <t>1326770619</t>
  </si>
  <si>
    <t>vyýkres AS - 103 - půdorys 1.np-typy podlah</t>
  </si>
  <si>
    <t>80,64</t>
  </si>
  <si>
    <t>180</t>
  </si>
  <si>
    <t>76700-010</t>
  </si>
  <si>
    <t>Z/10  M+D ocel. podpora VZT jednotky na střeše pozink, vč. kotvení a dílenské dokumentace</t>
  </si>
  <si>
    <t>kg</t>
  </si>
  <si>
    <t>739756596</t>
  </si>
  <si>
    <t>prořez</t>
  </si>
  <si>
    <t>181</t>
  </si>
  <si>
    <t>76700-011</t>
  </si>
  <si>
    <t>-65330122</t>
  </si>
  <si>
    <t>182</t>
  </si>
  <si>
    <t>76700-201</t>
  </si>
  <si>
    <t>Demontáž zábradlí pro opětovné použití, v=1800mm, uložení na místě stanovveném investorem</t>
  </si>
  <si>
    <t>-1739340046</t>
  </si>
  <si>
    <t>28,49+1,23</t>
  </si>
  <si>
    <t>183</t>
  </si>
  <si>
    <t>76700-202</t>
  </si>
  <si>
    <t>Demontáž zábradlí pro opětovné použití, v=1800mm, vč. odvozu a ekologické likvidace</t>
  </si>
  <si>
    <t>-485557587</t>
  </si>
  <si>
    <t>10,73*2+14,2-28,49</t>
  </si>
  <si>
    <t>184</t>
  </si>
  <si>
    <t>76700-203</t>
  </si>
  <si>
    <t>Zpětná montáž demontovaného zábradlí, v=1800mm</t>
  </si>
  <si>
    <t>-96364530</t>
  </si>
  <si>
    <t>6+3,6+8,16+10,73+1,23</t>
  </si>
  <si>
    <t>185</t>
  </si>
  <si>
    <t>76700-901</t>
  </si>
  <si>
    <t>M+D nosný rošt podhledů pro tepelnou izolaci (vč. rektifikovatelných závěsů pro vynesení rastru a nosný rastr)</t>
  </si>
  <si>
    <t>-281693968</t>
  </si>
  <si>
    <t>46,7</t>
  </si>
  <si>
    <t>186</t>
  </si>
  <si>
    <t>76700-902</t>
  </si>
  <si>
    <t>M+D nosný rošt podhledů  (vč. rektifikovatelných závěsů pro vynesení rastru a nosný rastr)</t>
  </si>
  <si>
    <t>970340058</t>
  </si>
  <si>
    <t>44,4</t>
  </si>
  <si>
    <t>1,2</t>
  </si>
  <si>
    <t>187</t>
  </si>
  <si>
    <t>76700-903</t>
  </si>
  <si>
    <t>Se03  Obalení stávajícího ocelového sloupu plechem Alubond, vč. 200mm minerální vaty</t>
  </si>
  <si>
    <t>-1939867122</t>
  </si>
  <si>
    <t>188</t>
  </si>
  <si>
    <t>76700-904</t>
  </si>
  <si>
    <t>1349569019</t>
  </si>
  <si>
    <t>189</t>
  </si>
  <si>
    <t>767581803</t>
  </si>
  <si>
    <t>Demontáž podhledu tvarovaný plech</t>
  </si>
  <si>
    <t>-1720774882</t>
  </si>
  <si>
    <t>tahokov</t>
  </si>
  <si>
    <t>190</t>
  </si>
  <si>
    <t>767582800</t>
  </si>
  <si>
    <t>Demontáž roštu podhledu</t>
  </si>
  <si>
    <t>685722602</t>
  </si>
  <si>
    <t>191</t>
  </si>
  <si>
    <t>767584702</t>
  </si>
  <si>
    <t>Montáž podhledů z tvarovaných plechů připevněných šroubováním</t>
  </si>
  <si>
    <t>-508405064</t>
  </si>
  <si>
    <t>1,3</t>
  </si>
  <si>
    <t>192</t>
  </si>
  <si>
    <t>15945250.2</t>
  </si>
  <si>
    <t>kazety z tahokovu</t>
  </si>
  <si>
    <t>-1363675736</t>
  </si>
  <si>
    <t>48*1,1</t>
  </si>
  <si>
    <t>193</t>
  </si>
  <si>
    <t>767712811</t>
  </si>
  <si>
    <t>Demontáž výkladců zapuštěných šroubovaných</t>
  </si>
  <si>
    <t>456258199</t>
  </si>
  <si>
    <t>obvodový plášť</t>
  </si>
  <si>
    <t>194</t>
  </si>
  <si>
    <t>998767202</t>
  </si>
  <si>
    <t>Přesun hmot procentní pro zámečnické konstrukce v objektech v přes 6 do 12 m</t>
  </si>
  <si>
    <t>2127687737</t>
  </si>
  <si>
    <t>7671</t>
  </si>
  <si>
    <t>Prosklené fasády</t>
  </si>
  <si>
    <t>195</t>
  </si>
  <si>
    <t>7671-1001</t>
  </si>
  <si>
    <t>PS1   M+D prosklená fasáda 2250x3980mm s dveřmi, vč.návaznosti na stávající obvodový plášť, lištování, kotvení, oplechování a zaizolování horní části, veškerých doplňků (např.čtečka,elektromag.zámek atp), povrchové úpravy, kompletní provedení dle PD</t>
  </si>
  <si>
    <t>-742180773</t>
  </si>
  <si>
    <t>196</t>
  </si>
  <si>
    <t>7671-1002</t>
  </si>
  <si>
    <t>PS2   M+D prosklená stěna 1340x3980mm vč. lištování, kotvení, oplechování a zaizolování horní části, veškerých doplňků, povrchové úpravy, kompletní provedení dle PD</t>
  </si>
  <si>
    <t>-47272279</t>
  </si>
  <si>
    <t>197</t>
  </si>
  <si>
    <t>7671-1003</t>
  </si>
  <si>
    <t>PS3   M+D prosklená stěna 15605x3300mm vč. lištování, kotvení,  oplechování a zaizolování horní části, veškerých doplňků, povrchové úpravy, kompletní provedení dle PD</t>
  </si>
  <si>
    <t>11749922</t>
  </si>
  <si>
    <t>198</t>
  </si>
  <si>
    <t>7671-1004</t>
  </si>
  <si>
    <t>PS4   M+D prosklená stěna 4055x3300mm vč. lištování, kotvení, oplechování a zaizolování horní části, veškerých doplňků, povrchové úpravy, kompletní provedení dle PD</t>
  </si>
  <si>
    <t>1159454422</t>
  </si>
  <si>
    <t>199</t>
  </si>
  <si>
    <t>7671-1005</t>
  </si>
  <si>
    <t>PS5   M+D prosklená stěna 645x3300mm vč. lištování, kotvení,  oplechování a zaizolování horní části, veškerých doplňků, povrchové úpravy, kompletní provedení dle PD</t>
  </si>
  <si>
    <t>-2065991493</t>
  </si>
  <si>
    <t>200</t>
  </si>
  <si>
    <t>7671-1006</t>
  </si>
  <si>
    <t>PS6   M+D prosklená stěna 3925x3980mm vč. lištování, kotvení, oplechování a zaizolování horní části, veškerých doplňků, povrchové úpravy, kompletní provedení dle PD</t>
  </si>
  <si>
    <t>-838064337</t>
  </si>
  <si>
    <t>201</t>
  </si>
  <si>
    <t>7671-1007</t>
  </si>
  <si>
    <t>PS7   M+D prosklená stěna 7690x3980mm vč. lištování, kotvení, oplechování a zaizolování horní části, veškerých doplňků, povrchové úpravy, kompletní provedení dle PD</t>
  </si>
  <si>
    <t>93135833</t>
  </si>
  <si>
    <t>202</t>
  </si>
  <si>
    <t>7671-1008</t>
  </si>
  <si>
    <t>PS8   M+D prosklená stěna 19348x3300mm vč. lištování, kotvení, oplechování a zaizolování horní části, veškerých doplňků, povrchové úpravy, kompletní provedení dle PD</t>
  </si>
  <si>
    <t>359626667</t>
  </si>
  <si>
    <t>203</t>
  </si>
  <si>
    <t>7671-1009</t>
  </si>
  <si>
    <t>PS9   M+D prosklená stěna 1325x3980mm, vč. lištování, kotvení, oplechování a zaizolování horní části, veškerých doplňků, povrchové úpravy, kompletní provedení dle PD</t>
  </si>
  <si>
    <t>-1386184059</t>
  </si>
  <si>
    <t>204</t>
  </si>
  <si>
    <t>7671-1010</t>
  </si>
  <si>
    <t>PS10   M+D prosklená stěna 2250x3980mm, vč.včetně návaznosti na stávající obvodový plášť, lištování, kotvení, oplechování a zaizolování horní části,veškerých doplňků, povrchové úpravy, kompletní provedení dle PD</t>
  </si>
  <si>
    <t>1057607777</t>
  </si>
  <si>
    <t>205</t>
  </si>
  <si>
    <t>7671-1011</t>
  </si>
  <si>
    <t>-519578926</t>
  </si>
  <si>
    <t>206</t>
  </si>
  <si>
    <t>7671-0001</t>
  </si>
  <si>
    <t>PSO1   M+D okno 990x1890mm, vč. lištování, kotvení, oplechování veškerých doplňků, povrchové úpravy, kompletní provedení dle PD</t>
  </si>
  <si>
    <t>1320761220</t>
  </si>
  <si>
    <t>207</t>
  </si>
  <si>
    <t>7671-0002</t>
  </si>
  <si>
    <t>PSO2   M+D okno 990x1890mm, vč. lištování, kotvení, oplechování veškerých doplňků, povrchové úpravy, kompletní provedení dle PD</t>
  </si>
  <si>
    <t>-40660348</t>
  </si>
  <si>
    <t>208</t>
  </si>
  <si>
    <t>7671-0003</t>
  </si>
  <si>
    <t>1664777714</t>
  </si>
  <si>
    <t>209</t>
  </si>
  <si>
    <t>386432050</t>
  </si>
  <si>
    <t>7672</t>
  </si>
  <si>
    <t>Předokenní žaluzie</t>
  </si>
  <si>
    <t>210</t>
  </si>
  <si>
    <t>7672-1001</t>
  </si>
  <si>
    <t>OZ 1  M+D exterierové předokenní hliníkové žaluzie 2870x2000mm, vč. el.pohonu a dálkového ovládání, veškerých doplňků, kompletní provední dle PD</t>
  </si>
  <si>
    <t>-1649326861</t>
  </si>
  <si>
    <t>211</t>
  </si>
  <si>
    <t>7672-1002</t>
  </si>
  <si>
    <t>OZ 2  M+D exterierové předokenní hliníkové žaluzie 3000x2000mm, vč. el.pohonu a dálkového ovládání, veškerých doplňků, kompletní provední dle PD</t>
  </si>
  <si>
    <t>-1584520712</t>
  </si>
  <si>
    <t>212</t>
  </si>
  <si>
    <t>7672-1003</t>
  </si>
  <si>
    <t>OZ 3  M+D exterierové předokenní hliníkové žaluzie 3150x2000mm, vč. el.pohonu a dálkového ovládání, veškerých doplňků, kompletní provední dle PD</t>
  </si>
  <si>
    <t>228254128</t>
  </si>
  <si>
    <t>213</t>
  </si>
  <si>
    <t>7672-1004</t>
  </si>
  <si>
    <t>OZ 4  M+D exterierové předokenní hliníkové žaluzie 3400x2000mm, vč. el.pohonu a dálkového ovládání, veškerých doplňků, kompletní provední dle PD</t>
  </si>
  <si>
    <t>-583258008</t>
  </si>
  <si>
    <t>214</t>
  </si>
  <si>
    <t>-2001411245</t>
  </si>
  <si>
    <t>771</t>
  </si>
  <si>
    <t>Podlahy z dlaždic</t>
  </si>
  <si>
    <t>215</t>
  </si>
  <si>
    <t>771111011</t>
  </si>
  <si>
    <t>Vysátí podkladu před pokládkou dlažby</t>
  </si>
  <si>
    <t>-298347039</t>
  </si>
  <si>
    <t>216</t>
  </si>
  <si>
    <t>771121011</t>
  </si>
  <si>
    <t>Nátěr penetrační na podlahu</t>
  </si>
  <si>
    <t>-1062043362</t>
  </si>
  <si>
    <t>217</t>
  </si>
  <si>
    <t>771151021</t>
  </si>
  <si>
    <t>Samonivelační stěrka podlah pevnosti 30 MPa tl 3 mm</t>
  </si>
  <si>
    <t>-860769857</t>
  </si>
  <si>
    <t>218</t>
  </si>
  <si>
    <t>771474113</t>
  </si>
  <si>
    <t>Montáž soklů z dlaždic keramických rovných lepených cementovým flexibilním lepidlem v přes 90 do 120 mm</t>
  </si>
  <si>
    <t>-1367835648</t>
  </si>
  <si>
    <t>mč.111</t>
  </si>
  <si>
    <t>(7,85+4,28)*2-1</t>
  </si>
  <si>
    <t>mč.130</t>
  </si>
  <si>
    <t>(8,85+5,73)*2-0,9-0,8-0,8-1-1+2,3</t>
  </si>
  <si>
    <t>mč.134</t>
  </si>
  <si>
    <t>(1+2,81)*2-1</t>
  </si>
  <si>
    <t>mč.135</t>
  </si>
  <si>
    <t>(8,85+5,648)*2-0,9-0,8-0,8+2,3</t>
  </si>
  <si>
    <t>mč.137</t>
  </si>
  <si>
    <t>(2,525+3,01)*2-1</t>
  </si>
  <si>
    <t>219</t>
  </si>
  <si>
    <t>59761187</t>
  </si>
  <si>
    <t xml:space="preserve">sokl keramický </t>
  </si>
  <si>
    <t>-1907249613</t>
  </si>
  <si>
    <t>95,706*1,1</t>
  </si>
  <si>
    <t>220</t>
  </si>
  <si>
    <t>771574514</t>
  </si>
  <si>
    <t>Montáž podlah keramických hladkých lepených cementovým flexibilním rychletuhnoucím lepidlem přes 4 do 6 ks/m2</t>
  </si>
  <si>
    <t>-736448517</t>
  </si>
  <si>
    <t>221</t>
  </si>
  <si>
    <t>59761131</t>
  </si>
  <si>
    <t>dlažba keramická</t>
  </si>
  <si>
    <t>-1493141652</t>
  </si>
  <si>
    <t>155,19*1,1</t>
  </si>
  <si>
    <t>222</t>
  </si>
  <si>
    <t>771591115</t>
  </si>
  <si>
    <t>Podlahy spárování silikonem</t>
  </si>
  <si>
    <t>446116326</t>
  </si>
  <si>
    <t>(7,85+4,28)*2</t>
  </si>
  <si>
    <t>(8,85+5,73)*2</t>
  </si>
  <si>
    <t>(1+2,81)*2</t>
  </si>
  <si>
    <t>(8,85+5,648)*2</t>
  </si>
  <si>
    <t>(2,525+3,01)*2</t>
  </si>
  <si>
    <t>223</t>
  </si>
  <si>
    <t>998771102</t>
  </si>
  <si>
    <t>Přesun hmot tonážní pro podlahy z dlaždic v objektech v přes 6 do 12 m</t>
  </si>
  <si>
    <t>1794243078</t>
  </si>
  <si>
    <t>776</t>
  </si>
  <si>
    <t>Podlahy povlakové</t>
  </si>
  <si>
    <t>224</t>
  </si>
  <si>
    <t>776111311</t>
  </si>
  <si>
    <t>Vysátí podkladu povlakových podlah</t>
  </si>
  <si>
    <t>1735412380</t>
  </si>
  <si>
    <t xml:space="preserve">podlaha P3 </t>
  </si>
  <si>
    <t>podlaha P34</t>
  </si>
  <si>
    <t>131,4</t>
  </si>
  <si>
    <t>225</t>
  </si>
  <si>
    <t>776121321</t>
  </si>
  <si>
    <t>Neředěná penetrace savého podkladu povlakových podlah</t>
  </si>
  <si>
    <t>495966451</t>
  </si>
  <si>
    <t>226</t>
  </si>
  <si>
    <t>776141221</t>
  </si>
  <si>
    <t>Stěrka podlahová nivelační pro vyrovnání podkladu povlakových podlah schodišťových stupňů pevnosti 35 MPa tl do 3 mm</t>
  </si>
  <si>
    <t>-44654794</t>
  </si>
  <si>
    <t>227</t>
  </si>
  <si>
    <t>776251111</t>
  </si>
  <si>
    <t>Lepení pásů z přírodního linolea (marmolea) standardním lepidlem</t>
  </si>
  <si>
    <t>983229716</t>
  </si>
  <si>
    <t>228</t>
  </si>
  <si>
    <t>28411069</t>
  </si>
  <si>
    <t>linoleum přírodní tl 2,5mm</t>
  </si>
  <si>
    <t>1892700023</t>
  </si>
  <si>
    <t>36*1,1</t>
  </si>
  <si>
    <t>131,4*1,1</t>
  </si>
  <si>
    <t>soklíky</t>
  </si>
  <si>
    <t>155,316*0,1*1,1</t>
  </si>
  <si>
    <t>229</t>
  </si>
  <si>
    <t>776251411</t>
  </si>
  <si>
    <t>Spoj podlah z přírodního linolea (marmolea) svařováním za tepla</t>
  </si>
  <si>
    <t>1818998132</t>
  </si>
  <si>
    <t>167,4/3*2</t>
  </si>
  <si>
    <t>230</t>
  </si>
  <si>
    <t>776411221</t>
  </si>
  <si>
    <t>Montáž tahaných obvodových soklíků z linolea (marmolea) výšky do 80 mm</t>
  </si>
  <si>
    <t>-1107870808</t>
  </si>
  <si>
    <t>(2+11,92+2,655+4,28+3,02+5,73+5,73+2,325+5,643+3,02+7,36+17,35+2,96)*2</t>
  </si>
  <si>
    <t>16,98+(6,67+2,68)*2-1*12-0,8*15-0,9*3-1,65</t>
  </si>
  <si>
    <t>231</t>
  </si>
  <si>
    <t>998776102</t>
  </si>
  <si>
    <t>Přesun hmot tonážní pro podlahy povlakové v objektech v přes 6 do 12 m</t>
  </si>
  <si>
    <t>-1181221238</t>
  </si>
  <si>
    <t>781</t>
  </si>
  <si>
    <t>Dokončovací práce - obklady</t>
  </si>
  <si>
    <t>232</t>
  </si>
  <si>
    <t>781121011</t>
  </si>
  <si>
    <t>Nátěr penetrační na stěnu</t>
  </si>
  <si>
    <t>-99208840</t>
  </si>
  <si>
    <t>(7,85+4,28*2)*2-1*2</t>
  </si>
  <si>
    <t>mč.12c</t>
  </si>
  <si>
    <t>1,085*2,5</t>
  </si>
  <si>
    <t>(8,65+5,73)*2*2-2,7*1*2-0,8*2*2-0,9*2-(8,85-1-1)*1,125-1*2*2+3,1</t>
  </si>
  <si>
    <t>(2,7+1)*2*0,1*2+(8,85+1,125*2+0,875*2)*0,12</t>
  </si>
  <si>
    <t>(1+2,81)*2*2-1*2</t>
  </si>
  <si>
    <t>(8,65+5,648)*2*2-2,7*1*2-0,8*2*2-0,9*2-(8,85-1-1)*1,125-1*2*2+3,1</t>
  </si>
  <si>
    <t>233</t>
  </si>
  <si>
    <t>781161021</t>
  </si>
  <si>
    <t>Montáž profilu ukončujícího rohového nebo vanového</t>
  </si>
  <si>
    <t>1159874868</t>
  </si>
  <si>
    <t>2,5</t>
  </si>
  <si>
    <t>(2,7+1)*2*2+(8,85+1,125*2+0,875*2)+1,5</t>
  </si>
  <si>
    <t>234</t>
  </si>
  <si>
    <t>59054131</t>
  </si>
  <si>
    <t>profil ukončovací pro vnější hrany obkladů hliník leskle eloxovaný chromem 6x2500mm</t>
  </si>
  <si>
    <t>-287317257</t>
  </si>
  <si>
    <t>60,8*1,1</t>
  </si>
  <si>
    <t>235</t>
  </si>
  <si>
    <t>781472216</t>
  </si>
  <si>
    <t>Montáž obkladů keramických hladkých lepených cementovým flexibilním lepidlem přes 9 do 12 ks/m2</t>
  </si>
  <si>
    <t>189561719</t>
  </si>
  <si>
    <t>236</t>
  </si>
  <si>
    <t>59761701</t>
  </si>
  <si>
    <t>obklad keramický</t>
  </si>
  <si>
    <t>-1896783437</t>
  </si>
  <si>
    <t>129,517*1,15</t>
  </si>
  <si>
    <t>237</t>
  </si>
  <si>
    <t>781495115</t>
  </si>
  <si>
    <t>Spárování vnitřních obkladů silikonem</t>
  </si>
  <si>
    <t>2073829978</t>
  </si>
  <si>
    <t>2*4</t>
  </si>
  <si>
    <t>2*4+(2,7+1)*2*2+(8,85+1,125*2+0,875*2)+3</t>
  </si>
  <si>
    <t>238</t>
  </si>
  <si>
    <t>998781102</t>
  </si>
  <si>
    <t>Přesun hmot tonážní pro obklady keramické v objektech v přes 6 do 12 m</t>
  </si>
  <si>
    <t>417360365</t>
  </si>
  <si>
    <t>784</t>
  </si>
  <si>
    <t>Dokončovací práce - malby a tapety</t>
  </si>
  <si>
    <t>239</t>
  </si>
  <si>
    <t>784121001</t>
  </si>
  <si>
    <t>Oškrabání malby v místnostech v do 3,80 m</t>
  </si>
  <si>
    <t>887119248</t>
  </si>
  <si>
    <t>4,28*2,8</t>
  </si>
  <si>
    <t>mč.111a</t>
  </si>
  <si>
    <t>(4,028-1,01)*2,8</t>
  </si>
  <si>
    <t>(11,9+2)*2,8</t>
  </si>
  <si>
    <t>(6,4*2+1)*2,8</t>
  </si>
  <si>
    <t>prostor nad schodištěm</t>
  </si>
  <si>
    <t>240</t>
  </si>
  <si>
    <t>784181121</t>
  </si>
  <si>
    <t>Hloubková jednonásobná bezbarvá penetrace podkladu v místnostech v do 3,80 m</t>
  </si>
  <si>
    <t>-696064220</t>
  </si>
  <si>
    <t>(7,85+4,28*2)*2,8</t>
  </si>
  <si>
    <t>(4,28*2+2,655*2)*2,8</t>
  </si>
  <si>
    <t>(11,9+2)*2*2,8</t>
  </si>
  <si>
    <t>(6,41*2+6,25)*2,8+1,085*2,8</t>
  </si>
  <si>
    <t>mč.128</t>
  </si>
  <si>
    <t>(7,36+17,35+2,96)*2*2,8</t>
  </si>
  <si>
    <t>mč.129</t>
  </si>
  <si>
    <t>(3,02+5,73)*2*2,8-3,02*1,9</t>
  </si>
  <si>
    <t>(8,85+5,73)*2*2,8-8,85*1,9</t>
  </si>
  <si>
    <t>mč.131</t>
  </si>
  <si>
    <t>(2,925+5,73)*2*2,8-2,925*1,9</t>
  </si>
  <si>
    <t>mč.132</t>
  </si>
  <si>
    <t>16,98*2,8-2,9*1,9</t>
  </si>
  <si>
    <t>mč.133</t>
  </si>
  <si>
    <t>(6,67+2,68)*2*2,8-(2,69+6,67)*1,9</t>
  </si>
  <si>
    <t>2,8+(2,81+1)*2*2,8</t>
  </si>
  <si>
    <t>(5,648*2+8,85)*2,8</t>
  </si>
  <si>
    <t>mč.136</t>
  </si>
  <si>
    <t>(3,02+5,648)*2*2,8-3,02*1,9</t>
  </si>
  <si>
    <t>7,6+(3,01+2,525)*2,8</t>
  </si>
  <si>
    <t>241</t>
  </si>
  <si>
    <t>784211101</t>
  </si>
  <si>
    <t>Dvojnásobné bílé malby ze směsí za mokra výborně oděruvzdorných v místnostech v do 3,80 m</t>
  </si>
  <si>
    <t>1203070861</t>
  </si>
  <si>
    <t>787</t>
  </si>
  <si>
    <t>Dokončovací práce - zasklívání</t>
  </si>
  <si>
    <t>242</t>
  </si>
  <si>
    <t>787600831</t>
  </si>
  <si>
    <t>Vysklívání oken a dveří izolačního dvojskla</t>
  </si>
  <si>
    <t>1307844953</t>
  </si>
  <si>
    <t>789</t>
  </si>
  <si>
    <t>Protipožární opatření</t>
  </si>
  <si>
    <t>243</t>
  </si>
  <si>
    <t>78932....R1</t>
  </si>
  <si>
    <t>Protipožární nástřik ocelových konstrukcí sádrovou omítkou</t>
  </si>
  <si>
    <t>-859791149</t>
  </si>
  <si>
    <t>33,6+11,4+23,8+43,6+17,3+50,7+16,1+15,1+17,9+2,8+50+17,1+7,6+307*0,05</t>
  </si>
  <si>
    <t>244</t>
  </si>
  <si>
    <t>78900-005</t>
  </si>
  <si>
    <t>Požární ucpávky po demontovaných rozvodech a kolem nových rozvodů</t>
  </si>
  <si>
    <t>-1382220531</t>
  </si>
  <si>
    <t>M21</t>
  </si>
  <si>
    <t>Elektroinstalace - silnoproud</t>
  </si>
  <si>
    <t>245</t>
  </si>
  <si>
    <t>210-01</t>
  </si>
  <si>
    <t>Elektroinstalace - silnoproud viz.příloha</t>
  </si>
  <si>
    <t>-589798622</t>
  </si>
  <si>
    <t>M22</t>
  </si>
  <si>
    <t>Elektroinstalace - slaboproud</t>
  </si>
  <si>
    <t>246</t>
  </si>
  <si>
    <t>220-01</t>
  </si>
  <si>
    <t>Elektroinstalace - slaboproud viz.příloha</t>
  </si>
  <si>
    <t>485188662</t>
  </si>
  <si>
    <t>M23</t>
  </si>
  <si>
    <t>MaR</t>
  </si>
  <si>
    <t>247</t>
  </si>
  <si>
    <t>230-01</t>
  </si>
  <si>
    <t>MaR viz.příloha</t>
  </si>
  <si>
    <t>-687159761</t>
  </si>
  <si>
    <t>M24</t>
  </si>
  <si>
    <t>VZT</t>
  </si>
  <si>
    <t>248</t>
  </si>
  <si>
    <t>240-01</t>
  </si>
  <si>
    <t>VZT viz.příloha</t>
  </si>
  <si>
    <t>-1573498255</t>
  </si>
  <si>
    <t>249</t>
  </si>
  <si>
    <t>240-02</t>
  </si>
  <si>
    <t xml:space="preserve">Demontáž a zpětná montáž do nového umístění chladících jednotek </t>
  </si>
  <si>
    <t>-1530388019</t>
  </si>
  <si>
    <t>M251</t>
  </si>
  <si>
    <t>Technické plyny</t>
  </si>
  <si>
    <t>250</t>
  </si>
  <si>
    <t>250-01</t>
  </si>
  <si>
    <t>Technické plyny, viz. příloha</t>
  </si>
  <si>
    <t>-1981596905</t>
  </si>
  <si>
    <t>M252</t>
  </si>
  <si>
    <t>Uzavřené okruhy demi vody</t>
  </si>
  <si>
    <t>251</t>
  </si>
  <si>
    <t>252-01</t>
  </si>
  <si>
    <t>Uzavřené okruhy demi vody, viz. příloha</t>
  </si>
  <si>
    <t>-728782467</t>
  </si>
  <si>
    <t>M253</t>
  </si>
  <si>
    <t>Uzavřené okruhy chladící vody</t>
  </si>
  <si>
    <t>252</t>
  </si>
  <si>
    <t>253-01</t>
  </si>
  <si>
    <t>Uzavřené okruhy chladící vody, viz. příloha</t>
  </si>
  <si>
    <t>1308067</t>
  </si>
  <si>
    <t>M500</t>
  </si>
  <si>
    <t>253</t>
  </si>
  <si>
    <t>500-01</t>
  </si>
  <si>
    <t>-1227079373</t>
  </si>
  <si>
    <t>90 -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</si>
  <si>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</si>
  <si>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</si>
  <si>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</si>
  <si>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VRN9 - Ostatní náklady</t>
  </si>
  <si>
    <t>Vedlejší rozpočtové náklady</t>
  </si>
  <si>
    <t>VRN1</t>
  </si>
  <si>
    <t>Průzkumné, geodetické a projektové práce</t>
  </si>
  <si>
    <t>001-001</t>
  </si>
  <si>
    <t>Vytýčení stavebních objektů, inženýrských objektů a provozních souborů díla oprávněným geodetem-projektantem</t>
  </si>
  <si>
    <t>kompl</t>
  </si>
  <si>
    <t>1024</t>
  </si>
  <si>
    <t>79851244</t>
  </si>
  <si>
    <t>001-002</t>
  </si>
  <si>
    <t>-1393135549</t>
  </si>
  <si>
    <t>001-003</t>
  </si>
  <si>
    <t>-463939003</t>
  </si>
  <si>
    <t>001-004</t>
  </si>
  <si>
    <t>1907535559</t>
  </si>
  <si>
    <t>001-005</t>
  </si>
  <si>
    <t>Zpracování havarijního plánu dle §39 odst. 2. písm. a) zákona č. 254/2001 Sb. po dobu výstavby</t>
  </si>
  <si>
    <t>405355926</t>
  </si>
  <si>
    <t>001-006</t>
  </si>
  <si>
    <t>Náklady na vypracování potřebné dokumentace pro provoz staveniště z hlediska požární ochrany (požární řád a poplachová směrnice) a z hlediska provozu staveniště (provozně dopravní řád).</t>
  </si>
  <si>
    <t>-335227408</t>
  </si>
  <si>
    <t>001-007</t>
  </si>
  <si>
    <t>Geodetické zaměření skutečného provedení díla včetně výškopisu a polohopisu a nově položených IS, v rozsahu nezbytném pro zápis změny do katastru nemovitostí.</t>
  </si>
  <si>
    <t>768280871</t>
  </si>
  <si>
    <t>001-008</t>
  </si>
  <si>
    <t>Pořízení geometrických plánů  - pro účely majetkoprávního vypořádání s majiteli dotčených pozemků, pro zřízení věcných břemen, včetně zajištění odsouhlasení všech geometrických plánů příslušným katastrálním úřadem</t>
  </si>
  <si>
    <t>1128151516</t>
  </si>
  <si>
    <t>001-009</t>
  </si>
  <si>
    <t>Vytýčení stávajících inženýrských sítí a objektů, jejich ochrana po dobu výstavby, případná aktualizace příslušných vyjádření správců sítí</t>
  </si>
  <si>
    <t>2113807598</t>
  </si>
  <si>
    <t>001-010</t>
  </si>
  <si>
    <t xml:space="preserve">Náklady spojené s vypracováním, odsouhlasením a archivací dokumentací pro pomocné práce, výrobně technických dokumentací, dokumentací výrobků dodávaných na stavbu, výkresy prefabrikátů a montážní dokumentace. Veškerá uvedená dodavatelská dokumentace bude </t>
  </si>
  <si>
    <t>-1959328381</t>
  </si>
  <si>
    <t>001-011</t>
  </si>
  <si>
    <t>Vypracování požárních řádů stavebních a inženýrských objektů, provozních objektů, řád ohlašovny požáru. Vypracování schémat veškerých rozvodů (elektrických rozvodů, vzduchotechnických rozvodů, vodovodních a kanalizačních rozvodů, plynových rozvodů) včetně</t>
  </si>
  <si>
    <t>-2033280953</t>
  </si>
  <si>
    <t>001-012</t>
  </si>
  <si>
    <t xml:space="preserve">Účast zhotovitele na kontrolních prohlídkách, zkouškách, předání a převzetí díla nebo jeho částí, kolaudaci stavby včetně koordinační a kompletační činnosti podkladů celé stavby. Součinnost při zajištění všech kolaudačních souhlasů a povolení o nakládání </t>
  </si>
  <si>
    <t>1549026190</t>
  </si>
  <si>
    <t>001-013</t>
  </si>
  <si>
    <t>-1597312748</t>
  </si>
  <si>
    <t>001-014</t>
  </si>
  <si>
    <t xml:space="preserve">Náklady na vypracování potřebné dokumentace zařízení staveniště </t>
  </si>
  <si>
    <t>1507451031</t>
  </si>
  <si>
    <t>001-015</t>
  </si>
  <si>
    <t>Náklady na vypracování projektové dokumentace bouracích prací</t>
  </si>
  <si>
    <t>876200717</t>
  </si>
  <si>
    <t>VRN3</t>
  </si>
  <si>
    <t>Zařízení staveniště</t>
  </si>
  <si>
    <t>003-001</t>
  </si>
  <si>
    <t>Vybudování zařízení staveniště dle části projektové dokumentace ZOV Náklady s případným vypracováním podrobné projektové dokumentace zařízení staveniště, zřízením přípojek energií k objektům zařízení staveniště, vybudování případných měřících odběrných mí</t>
  </si>
  <si>
    <t>-1172606251</t>
  </si>
  <si>
    <t>003-002</t>
  </si>
  <si>
    <t>Provoz zařízení staveniště Vybavení objektů zařízení staveniště , náklady na energie spotřebované dodavatelem v rámci provozu zařízení staveniště, osvětlení staveniště, náklady na potřebný úklid v prostorách zařízení staveniště, náklady na nutnou údržbu a</t>
  </si>
  <si>
    <t>-965230474</t>
  </si>
  <si>
    <t>003-003</t>
  </si>
  <si>
    <t>Odstranění zařízení staveniště . Do této položky patří odstranění objektů zařízení staveniště včetně přípojek energií a jejich odvoz. Položka zahrnuje i náklady na úpravu povrchů po odstranění zařízení staveniště a úklid ploch, na kterých bylo zařízení st</t>
  </si>
  <si>
    <t>491071750</t>
  </si>
  <si>
    <t>003-004</t>
  </si>
  <si>
    <t>Zajištění oplocení prostoru ZS po dobu výstavby, montáž a demontáž</t>
  </si>
  <si>
    <t>2093517174</t>
  </si>
  <si>
    <t>003-005</t>
  </si>
  <si>
    <t>Zajištění ostrahy stavby a staveniště po dobu realizace stavby</t>
  </si>
  <si>
    <t>-1567209195</t>
  </si>
  <si>
    <t>003-006</t>
  </si>
  <si>
    <t>Náklady a poplatky spojené s povolením užívání veřejných ploch a to včetně užívání ploch v souvislosti s uložením stavebního materiálu - zábory veřejného prostranství</t>
  </si>
  <si>
    <t>-2012123977</t>
  </si>
  <si>
    <t>003-007</t>
  </si>
  <si>
    <t>Náklady spojené s umístěním staveniště zahrnující zejména vliv silničního provozu, provozu investora</t>
  </si>
  <si>
    <t>-1118311666</t>
  </si>
  <si>
    <t>003-008</t>
  </si>
  <si>
    <t>Náklady spojené se stíženými podmínkami obsahující zejména ztížené dopravní podmínky, individuální mimo-staveništní dopravu a mimořádně ztížené dopravní podmínky,</t>
  </si>
  <si>
    <t>786334757</t>
  </si>
  <si>
    <t>003-009</t>
  </si>
  <si>
    <t>Zřízení manipulačního prostoru a zajištění způsobu nakládání zeminy přes gabionovou zídku se statickým návrhem dokladující nepoškození zídky</t>
  </si>
  <si>
    <t>-724397342</t>
  </si>
  <si>
    <t>VRN9</t>
  </si>
  <si>
    <t>Ostatní náklady</t>
  </si>
  <si>
    <t>009-001</t>
  </si>
  <si>
    <t>Dopravně inženýrská opatření po dobu stavby  - zajištění zvláštního užívání komunikací, včetně projednání ODSH a s Policií ČR. Zajištění zřízení a likvidace dopravního značení včetně případné světelné signalizace, dodání dopravních značek a jejich rozmisť</t>
  </si>
  <si>
    <t>387280829</t>
  </si>
  <si>
    <t>009-002</t>
  </si>
  <si>
    <t>Čištění přilehlých komunikací a prostor dotčených výstavbou</t>
  </si>
  <si>
    <t>2242148</t>
  </si>
  <si>
    <t>009-003</t>
  </si>
  <si>
    <t>Zajištění souhlasů se zvláštním užíváním komunikací.</t>
  </si>
  <si>
    <t>-215861079</t>
  </si>
  <si>
    <t>009-004</t>
  </si>
  <si>
    <t>Zajištění písemných souhlasných vyjádření všech dotčených vlastníků a případných uživatelů všech pozemků dotčených stavbou s jejich konečnou úpravou po dokončení prací</t>
  </si>
  <si>
    <t>1098645397</t>
  </si>
  <si>
    <t>009-005</t>
  </si>
  <si>
    <t>Zajištění šetření o podzemních sítích vč. zajištění nových vyjádření v případě, že před realizací pozbyly platnosti</t>
  </si>
  <si>
    <t>367581040</t>
  </si>
  <si>
    <t>009-006</t>
  </si>
  <si>
    <t>Zajištění veškerých předepsaných rozborů, atestů, zkoušek a revizí dle příslušných norem a dalších předpisů a nařízení platných v ČR, kterými bude prokázáno dosažení předepsané kvality a parametrů dokončeného díla  a které nejsou obsaženy v položkovém sez</t>
  </si>
  <si>
    <t>1670092448</t>
  </si>
  <si>
    <t>009-007</t>
  </si>
  <si>
    <t>Zajištění výroby a instalace informačních tabulí ke stavbě</t>
  </si>
  <si>
    <t>1977163075</t>
  </si>
  <si>
    <t>009-008</t>
  </si>
  <si>
    <t>Zajištění kontrolního a zkušebního plánu stavby</t>
  </si>
  <si>
    <t>-1317135262</t>
  </si>
  <si>
    <t>009-009</t>
  </si>
  <si>
    <t>Kamerové prohlídky přípojek</t>
  </si>
  <si>
    <t>-1833330398</t>
  </si>
  <si>
    <t>009-010</t>
  </si>
  <si>
    <t>Zkoušky a revize, veškeré náklady zhotovitele, související s prováděním zkoušek a revizí předepsaných technickými normami nebo objednatelem a které jsou pro provedení díla nezbytné a které nejsou obsaženy v seznamu prací.</t>
  </si>
  <si>
    <t>-1876751153</t>
  </si>
  <si>
    <t>009-011</t>
  </si>
  <si>
    <t>Stavební a funkční zkoušky</t>
  </si>
  <si>
    <t>610380874</t>
  </si>
  <si>
    <t>009-012</t>
  </si>
  <si>
    <t>Individuální funkční zkoušky, které jsou pro provedení díla nezbytné a které nejsou obsaženy v seznamu prací.</t>
  </si>
  <si>
    <t>-823289215</t>
  </si>
  <si>
    <t>009-013</t>
  </si>
  <si>
    <t>Komplexní 168 hodinová zkouška, provedení nepřetržité komplexní 168 hodinové zkoušky stavebních objektů, inženýrských objektů a provozních souborů dle SoD. Součástí zkoušky jsou v celém rozsahu náklady na média (voda, elektrická energie, plyn, teplo, chem</t>
  </si>
  <si>
    <t>-1259439136</t>
  </si>
  <si>
    <t>009-014</t>
  </si>
  <si>
    <t>Zkušební provoz zařízení po dobu stanovenou ve SoD, včetně nákladů zhotovitele na účast na zkušebním provozu a včetně všech rizik vyplývajících z nutnosti zásahu či úprav zkoušeného zařízení.  Zaškolení pověřené obsluhy zadavatele / provozovatele.</t>
  </si>
  <si>
    <t>1561956605</t>
  </si>
  <si>
    <t>009-015</t>
  </si>
  <si>
    <t xml:space="preserve">Provedení odborného měření akustické situace ve vnitřních prostorech stavebních objektů, ve venkovních prostorech předmětu díla v místě provádění díla a v chráněném venkovním prostoru staveb (nejbližší bytová zástavba),  vyhodnocení a vypracování hlukové </t>
  </si>
  <si>
    <t>-2083394812</t>
  </si>
  <si>
    <t>009-016</t>
  </si>
  <si>
    <t>Řádné a funkční seřízení jednotlivých stavebních, provozních souborů a inženýrských objektů v rámci zkušebního provozu na provozní parametry.</t>
  </si>
  <si>
    <t>1069462147</t>
  </si>
  <si>
    <t>009-017</t>
  </si>
  <si>
    <t>Revize vnějších odběrných míst na vodovodním potrubí (hydranty), revize všech přenosných hasících přístrojů.</t>
  </si>
  <si>
    <t>589087400</t>
  </si>
  <si>
    <t>009-018</t>
  </si>
  <si>
    <t>Fotodokumentace celkového průběhu výstavby, včetně zajištění fotodokumentace veškerých konstrukcí, které budou v průběhu výstavby skryty nebo zakryty. Zajištění fotodokumentace stávajícího stavu přístupových komunikací. Fotodokumentace bude předána elektr</t>
  </si>
  <si>
    <t>1188141291</t>
  </si>
  <si>
    <t>009-019</t>
  </si>
  <si>
    <t>Náklady zhotovitele spojené s pojištěním proti škodám způsobených jeho činností při výstavbě včetně pojištění díla proti všem možným rizikům (živly, krádež, atd.) po dobu výstavby až do celkové hodnoty díla. Rozsah a podmínky pojištění dle SoD.</t>
  </si>
  <si>
    <t>1502399320</t>
  </si>
  <si>
    <t>009-020</t>
  </si>
  <si>
    <t>Náklady spojené se zabezpečením a poskytnutím zajišťovacích bankovních záruk a jistot v rozsahu dle SoD.</t>
  </si>
  <si>
    <t>-1852647693</t>
  </si>
  <si>
    <t>009-021</t>
  </si>
  <si>
    <t>Veškeré náklady zhotovitele, které vznikají v souvislosti se specifickými obchodními podmínkami objednatele a podmínkami dotačních programů. Opatření a vyvěšení informačního panelu, na nichž budou uvedeny slovní a obrazové informace o stavbě , investorovi</t>
  </si>
  <si>
    <t>-744303447</t>
  </si>
  <si>
    <t>009-022</t>
  </si>
  <si>
    <t>Veškeré náklady zhotovitele spojené s dodáním uceleného návodu na provoz a údržbu stavebních objektů. Dokumentace stavby bude systematicky řazena po provozních celcích, bude obsahovat veškeré návody a servisní pokyny. Předáno bude v tištěné a elektronické</t>
  </si>
  <si>
    <t>-272594377</t>
  </si>
  <si>
    <t>009-023</t>
  </si>
  <si>
    <t>239715100</t>
  </si>
  <si>
    <t>009-024</t>
  </si>
  <si>
    <t>Technický dozor statika stavby</t>
  </si>
  <si>
    <t>hzs</t>
  </si>
  <si>
    <t>-1008427709</t>
  </si>
  <si>
    <t>009-025</t>
  </si>
  <si>
    <t>Zkouška únosnosti podloží pod podlahou a základové spáry provedená autorizovaným geologem stavby</t>
  </si>
  <si>
    <t>-310120425</t>
  </si>
  <si>
    <t>009-026</t>
  </si>
  <si>
    <t>-182985771</t>
  </si>
  <si>
    <t>009-027</t>
  </si>
  <si>
    <t>-177112585</t>
  </si>
  <si>
    <t>009-028</t>
  </si>
  <si>
    <t>Použití jeřábu nutno konzultovat s FN Brno kvůli zasahování do leteckého koridoru</t>
  </si>
  <si>
    <t>-1017702459</t>
  </si>
  <si>
    <t>009-029</t>
  </si>
  <si>
    <t>Požární ucpávky - evidence, revize, apod. dle standardů UKB</t>
  </si>
  <si>
    <t>-1197855263</t>
  </si>
  <si>
    <t>009-030</t>
  </si>
  <si>
    <t>V obj. se nachází stávající systém elektronické požární signalizace, změnou dispozic daného požárního úseku, dojde pouze ke změně umístnění automatických hlásičů EPS. Po tomto zásahu bude provedena revize systému EPS. O revizi budou vytvořeny doklady v so</t>
  </si>
  <si>
    <t>-1687588121</t>
  </si>
  <si>
    <t>PS11   M+D prosklená stěna 4650x3300mm stávající, pouze okna, vč.včetně návaznosti na stávající obvodový plášť, lištování, kotvení, oplechování a zaizolování horní části, veškerých doplňků, povrchové úpravy, kompletní provedení dle PD</t>
  </si>
  <si>
    <t>Veškeré náklady zhotovitele spojené s dodáním  dílenské dokumentace stavby. Předáno bude v tištěné a elektronické verzi.</t>
  </si>
  <si>
    <t>neobsazeno</t>
  </si>
  <si>
    <t>Neobsazeno</t>
  </si>
  <si>
    <t>Vyhotovení dokumentace realizační a dílenské pro všechny části projektu  - ASŘ, VZT, CHl, UT, ZTI, MaR, ELE, SLP, tech. Plynů a vod včetně koordinace dle konkrétních výrobků a materiálů a její předání v požadované formě a množství dle SoD,</t>
  </si>
  <si>
    <t>ks</t>
  </si>
  <si>
    <t>Si04   obklad sloupu materiálem splňujícím PO R60DP1, oplechování, SDK, minerální vata tl. 100mm</t>
  </si>
  <si>
    <t>PSD1   M+D dveře 1740x2025mm, vč. lištování, kotvení, oplechování veškerých doplňků (četečka pro vstup), povrchové úpravy, kompletní provedení dle PD</t>
  </si>
  <si>
    <t>Zajištění ohlášení všech staveb zařízení staveniště dle §104 zákona č.283/2021 Sb.</t>
  </si>
  <si>
    <t>Vyhotovení dokumentace  skutečného provedení stavby a její předání v požadované formě dle platných  vyhl  a množství dle SoD, DSPS musí být zpracována dle metodiky SUKB</t>
  </si>
  <si>
    <t>Vyhotovení dokumentace  skutečného provedení stavby části PBŘ a její předání v požadované formě dle platných vyhl a množství dle SoD, DSPS musí být zpracována dle metodiky SUKB</t>
  </si>
  <si>
    <t>Si01   SDK příčka tl 150 mm profil CW+UW 100 desky 2x akustická 12,5 s izolací MV 80mm  Rw min 47 dB,PO min. EI30DP1 včetně přebroušení a vytmelení, doplňků pro správnou fci příčky, systémové řešení</t>
  </si>
  <si>
    <t>Demontáž,  uskladnění nábytku a vybavení a zpětná montáž ze stávající místnosti - m.č.111 a zpětná montáž dle dispozic, dle SoD</t>
  </si>
  <si>
    <t>Stavební pasportizace dle metodiky SÚKB</t>
  </si>
  <si>
    <t xml:space="preserve">Technologická pasportizace vč.všech profesí dlemetodiky SÚKB </t>
  </si>
  <si>
    <t>1273*0,1</t>
  </si>
  <si>
    <t>488+2875</t>
  </si>
  <si>
    <t>M+D Ocelová žár. Pozink, kce pro VZT zařízení a potrubí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</si>
</sst>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6">
    <numFmt numFmtId="44" formatCode="_-* #,##0.00\ &quot;Kč&quot;_-;\-* #,##0.00\ &quot;Kč&quot;_-;_-* &quot;-&quot;??\ &quot;Kč&quot;_-;_-@_-"/>
    <numFmt numFmtId="43" formatCode="_-* #,##0.00_-;\-* #,##0.00_-;_-* &quot;-&quot;??_-;_-@_-"/>
    <numFmt numFmtId="164" formatCode="#,##0.00%"/>
    <numFmt numFmtId="165" formatCode="dd\.mm\.yyyy"/>
    <numFmt numFmtId="166" formatCode="#,##0.00000"/>
    <numFmt numFmtId="167" formatCode="#,##0.000"/>
  </numFmts>
  <fonts count="42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  <family val="1"/>
      <charset val="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family val="2"/>
      <charset val="238"/>
      <scheme val="minor"/>
    </font>
    <font>
      <sz val="10"/>
      <name val="Arial CE"/>
      <charset val="238"/>
    </font>
    <font>
      <sz val="10"/>
      <name val="Arial CE"/>
      <family val="2"/>
      <charset val="238"/>
    </font>
    <font>
      <sz val="9"/>
      <color rgb="FFFF0000"/>
      <name val="Arial CE"/>
    </font>
    <font>
      <sz val="22"/>
      <color rgb="FFFF0000"/>
      <name val="Arial CE"/>
    </font>
    <font>
      <sz val="30"/>
      <color rgb="FFFF0000"/>
      <name val="Arial CE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6">
    <xf numFmtId="0" fontId="0" fillId="0" borderId="0"/>
    <xf numFmtId="0" fontId="36" fillId="0" borderId="0" applyNumberFormat="0" applyFill="0" applyBorder="0" applyAlignment="0" applyProtection="0"/>
    <xf numFmtId="0" fontId="37" fillId="0" borderId="0"/>
    <xf numFmtId="0" fontId="38" fillId="0" borderId="0"/>
    <xf numFmtId="44" fontId="38" fillId="0" borderId="0" applyFont="0" applyFill="0" applyBorder="0" applyAlignment="0" applyProtection="0"/>
    <xf numFmtId="43" fontId="38" fillId="0" borderId="0" applyFont="0" applyFill="0" applyBorder="0" applyAlignment="0" applyProtection="0"/>
  </cellStyleXfs>
  <cellXfs count="248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" fillId="0" borderId="0" xfId="0" applyFont="1" applyAlignment="1">
      <alignment horizontal="left" vertical="center"/>
    </xf>
    <xf numFmtId="0" fontId="0" fillId="0" borderId="3" xfId="0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4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0" borderId="16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2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0" fillId="4" borderId="8" xfId="0" applyFill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1" fillId="4" borderId="17" xfId="0" applyFont="1" applyFill="1" applyBorder="1" applyAlignment="1">
      <alignment horizontal="center" vertical="center" wrapText="1"/>
    </xf>
    <xf numFmtId="0" fontId="21" fillId="4" borderId="0" xfId="0" applyFont="1" applyFill="1" applyAlignment="1">
      <alignment horizontal="center" vertical="center" wrapText="1"/>
    </xf>
    <xf numFmtId="166" fontId="31" fillId="0" borderId="12" xfId="0" applyNumberFormat="1" applyFont="1" applyBorder="1"/>
    <xf numFmtId="166" fontId="31" fillId="0" borderId="13" xfId="0" applyNumberFormat="1" applyFont="1" applyBorder="1"/>
    <xf numFmtId="4" fontId="32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4" fontId="21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Alignment="1">
      <alignment horizontal="center" vertical="center"/>
    </xf>
    <xf numFmtId="166" fontId="22" fillId="0" borderId="0" xfId="0" applyNumberFormat="1" applyFont="1" applyAlignment="1">
      <alignment vertical="center"/>
    </xf>
    <xf numFmtId="166" fontId="22" fillId="0" borderId="15" xfId="0" applyNumberFormat="1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Alignment="1">
      <alignment horizontal="center" vertical="center"/>
    </xf>
    <xf numFmtId="0" fontId="12" fillId="0" borderId="3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14" xfId="0" applyFont="1" applyBorder="1" applyAlignment="1">
      <alignment vertical="center"/>
    </xf>
    <xf numFmtId="0" fontId="12" fillId="0" borderId="15" xfId="0" applyFont="1" applyBorder="1" applyAlignment="1">
      <alignment vertical="center"/>
    </xf>
    <xf numFmtId="0" fontId="22" fillId="0" borderId="19" xfId="0" applyFont="1" applyBorder="1" applyAlignment="1">
      <alignment horizontal="left" vertical="center"/>
    </xf>
    <xf numFmtId="0" fontId="22" fillId="0" borderId="20" xfId="0" applyFont="1" applyBorder="1" applyAlignment="1">
      <alignment horizontal="center" vertical="center"/>
    </xf>
    <xf numFmtId="166" fontId="22" fillId="0" borderId="20" xfId="0" applyNumberFormat="1" applyFont="1" applyBorder="1" applyAlignment="1">
      <alignment vertical="center"/>
    </xf>
    <xf numFmtId="166" fontId="22" fillId="0" borderId="21" xfId="0" applyNumberFormat="1" applyFont="1" applyBorder="1" applyAlignment="1">
      <alignment vertical="center"/>
    </xf>
    <xf numFmtId="4" fontId="39" fillId="0" borderId="22" xfId="0" applyNumberFormat="1" applyFont="1" applyBorder="1" applyAlignment="1" applyProtection="1">
      <alignment vertical="center"/>
      <protection locked="0"/>
    </xf>
    <xf numFmtId="0" fontId="11" fillId="0" borderId="0" xfId="0" applyFont="1"/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12" xfId="0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right" vertical="center"/>
      <protection locked="0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7" xfId="0" applyFill="1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0" fillId="0" borderId="2" xfId="0" applyBorder="1" applyAlignment="1" applyProtection="1">
      <alignment vertical="center"/>
      <protection locked="0"/>
    </xf>
    <xf numFmtId="0" fontId="0" fillId="4" borderId="0" xfId="0" applyFill="1" applyAlignment="1" applyProtection="1">
      <alignment vertical="center"/>
      <protection locked="0"/>
    </xf>
    <xf numFmtId="0" fontId="6" fillId="0" borderId="20" xfId="0" applyFont="1" applyBorder="1" applyAlignment="1" applyProtection="1">
      <alignment vertical="center"/>
      <protection locked="0"/>
    </xf>
    <xf numFmtId="0" fontId="7" fillId="0" borderId="20" xfId="0" applyFont="1" applyBorder="1" applyAlignment="1" applyProtection="1">
      <alignment vertical="center"/>
      <protection locked="0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Protection="1">
      <protection locked="0"/>
    </xf>
    <xf numFmtId="0" fontId="9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12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1" fillId="0" borderId="5" xfId="0" applyFont="1" applyBorder="1" applyAlignment="1">
      <alignment horizontal="right" vertical="center"/>
    </xf>
    <xf numFmtId="0" fontId="2" fillId="0" borderId="0" xfId="0" applyFont="1" applyAlignment="1">
      <alignment horizontal="left" vertical="center" wrapText="1"/>
    </xf>
    <xf numFmtId="0" fontId="21" fillId="4" borderId="0" xfId="0" applyFont="1" applyFill="1" applyAlignment="1">
      <alignment horizontal="right" vertical="center"/>
    </xf>
    <xf numFmtId="4" fontId="6" fillId="0" borderId="20" xfId="0" applyNumberFormat="1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21" fillId="4" borderId="18" xfId="0" applyFont="1" applyFill="1" applyBorder="1" applyAlignment="1">
      <alignment horizontal="center" vertical="center" wrapText="1"/>
    </xf>
    <xf numFmtId="4" fontId="23" fillId="0" borderId="0" xfId="0" applyNumberFormat="1" applyFont="1"/>
    <xf numFmtId="4" fontId="6" fillId="0" borderId="0" xfId="0" applyNumberFormat="1" applyFont="1"/>
    <xf numFmtId="4" fontId="7" fillId="0" borderId="0" xfId="0" applyNumberFormat="1" applyFont="1"/>
    <xf numFmtId="4" fontId="21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4" fontId="34" fillId="0" borderId="22" xfId="0" applyNumberFormat="1" applyFont="1" applyBorder="1" applyAlignment="1">
      <alignment vertical="center"/>
    </xf>
    <xf numFmtId="0" fontId="35" fillId="0" borderId="22" xfId="0" applyFont="1" applyBorder="1" applyAlignment="1">
      <alignment vertical="center"/>
    </xf>
    <xf numFmtId="0" fontId="0" fillId="0" borderId="1" xfId="0" applyBorder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18" fillId="0" borderId="4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center" vertical="center"/>
    </xf>
    <xf numFmtId="0" fontId="0" fillId="0" borderId="9" xfId="0" applyBorder="1" applyAlignment="1">
      <alignment vertical="center"/>
    </xf>
    <xf numFmtId="0" fontId="0" fillId="0" borderId="1" xfId="0" applyBorder="1" applyAlignment="1">
      <alignment vertical="center"/>
    </xf>
    <xf numFmtId="0" fontId="21" fillId="4" borderId="0" xfId="0" applyFont="1" applyFill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6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horizontal="left" vertical="center"/>
    </xf>
    <xf numFmtId="0" fontId="21" fillId="4" borderId="16" xfId="0" applyFont="1" applyFill="1" applyBorder="1" applyAlignment="1">
      <alignment horizontal="center" vertical="center" wrapText="1"/>
    </xf>
    <xf numFmtId="0" fontId="23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21" fillId="0" borderId="22" xfId="0" applyFont="1" applyBorder="1" applyAlignment="1">
      <alignment horizontal="center" vertical="center"/>
    </xf>
    <xf numFmtId="49" fontId="21" fillId="0" borderId="22" xfId="0" applyNumberFormat="1" applyFont="1" applyBorder="1" applyAlignment="1">
      <alignment horizontal="left" vertical="center" wrapText="1"/>
    </xf>
    <xf numFmtId="0" fontId="21" fillId="0" borderId="22" xfId="0" applyFont="1" applyBorder="1" applyAlignment="1">
      <alignment horizontal="left" vertical="center" wrapText="1"/>
    </xf>
    <xf numFmtId="0" fontId="21" fillId="0" borderId="22" xfId="0" applyFont="1" applyBorder="1" applyAlignment="1">
      <alignment horizontal="center" vertical="center" wrapText="1"/>
    </xf>
    <xf numFmtId="167" fontId="21" fillId="0" borderId="22" xfId="0" applyNumberFormat="1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10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34" fillId="0" borderId="22" xfId="0" applyFont="1" applyBorder="1" applyAlignment="1">
      <alignment horizontal="center" vertical="center"/>
    </xf>
    <xf numFmtId="49" fontId="34" fillId="0" borderId="22" xfId="0" applyNumberFormat="1" applyFont="1" applyBorder="1" applyAlignment="1">
      <alignment horizontal="left" vertical="center" wrapText="1"/>
    </xf>
    <xf numFmtId="0" fontId="34" fillId="0" borderId="22" xfId="0" applyFont="1" applyBorder="1" applyAlignment="1">
      <alignment horizontal="left" vertical="center" wrapText="1"/>
    </xf>
    <xf numFmtId="0" fontId="34" fillId="0" borderId="22" xfId="0" applyFont="1" applyBorder="1" applyAlignment="1">
      <alignment horizontal="center" vertical="center" wrapText="1"/>
    </xf>
    <xf numFmtId="167" fontId="34" fillId="0" borderId="22" xfId="0" applyNumberFormat="1" applyFont="1" applyBorder="1" applyAlignment="1">
      <alignment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40" fillId="0" borderId="0" xfId="0" applyFont="1"/>
    <xf numFmtId="0" fontId="41" fillId="0" borderId="0" xfId="0" applyFont="1"/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0" fillId="0" borderId="4" xfId="0" applyBorder="1"/>
    <xf numFmtId="0" fontId="16" fillId="0" borderId="5" xfId="0" applyFont="1" applyBorder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6" fillId="0" borderId="0" xfId="0" applyFont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21" fillId="4" borderId="0" xfId="0" applyFont="1" applyFill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2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9" fillId="0" borderId="14" xfId="0" applyNumberFormat="1" applyFont="1" applyBorder="1" applyAlignment="1">
      <alignment vertical="center"/>
    </xf>
    <xf numFmtId="4" fontId="19" fillId="0" borderId="0" xfId="0" applyNumberFormat="1" applyFont="1" applyAlignment="1">
      <alignment vertical="center"/>
    </xf>
    <xf numFmtId="166" fontId="19" fillId="0" borderId="0" xfId="0" applyNumberFormat="1" applyFont="1" applyAlignment="1">
      <alignment vertical="center"/>
    </xf>
    <xf numFmtId="4" fontId="19" fillId="0" borderId="15" xfId="0" applyNumberFormat="1" applyFont="1" applyBorder="1" applyAlignment="1">
      <alignment vertical="center"/>
    </xf>
    <xf numFmtId="0" fontId="25" fillId="0" borderId="0" xfId="1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11" fillId="2" borderId="0" xfId="0" applyFont="1" applyFill="1" applyAlignment="1">
      <alignment horizontal="center" vertical="center"/>
    </xf>
    <xf numFmtId="0" fontId="11" fillId="0" borderId="0" xfId="0" applyFont="1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left" vertical="center"/>
    </xf>
    <xf numFmtId="4" fontId="17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21" fillId="4" borderId="6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left" vertical="center"/>
    </xf>
    <xf numFmtId="0" fontId="21" fillId="4" borderId="7" xfId="0" applyFont="1" applyFill="1" applyBorder="1" applyAlignment="1">
      <alignment horizontal="center" vertical="center"/>
    </xf>
    <xf numFmtId="0" fontId="21" fillId="4" borderId="7" xfId="0" applyFont="1" applyFill="1" applyBorder="1" applyAlignment="1">
      <alignment horizontal="right" vertical="center"/>
    </xf>
    <xf numFmtId="0" fontId="21" fillId="4" borderId="8" xfId="0" applyFont="1" applyFill="1" applyBorder="1" applyAlignment="1">
      <alignment horizontal="left" vertical="center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6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14" fillId="2" borderId="0" xfId="0" applyFont="1" applyFill="1" applyAlignment="1">
      <alignment horizontal="center" vertical="center"/>
    </xf>
  </cellXfs>
  <cellStyles count="6">
    <cellStyle name="Čárka 2" xfId="5" xr:uid="{63484D59-4A25-48EF-BB49-BE996FA59178}"/>
    <cellStyle name="Hypertextový odkaz" xfId="1" builtinId="8"/>
    <cellStyle name="Měna 2" xfId="4" xr:uid="{316E7670-30EA-4AA5-8BFD-6D855DDAB1BC}"/>
    <cellStyle name="Normální" xfId="0" builtinId="0" customBuiltin="1"/>
    <cellStyle name="normální 2" xfId="3" xr:uid="{B9F854E0-B8E2-44C4-9511-77CF960063CD}"/>
    <cellStyle name="Normální 3" xfId="2" xr:uid="{82BFA56C-1C74-4352-A6B9-76C6D42A254A}"/>
  </cellStyles>
  <dxfs count="0"/>
  <tableStyles count="1">
    <tableStyle name="Invisible" pivot="0" table="0" count="0" xr9:uid="{099B571A-35A3-4FC8-80B7-C9B0E94E9995}"/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N99"/>
  <sheetViews>
    <sheetView showGridLines="0" topLeftCell="A61" zoomScale="85" zoomScaleNormal="85" workbookViewId="0">
      <selection activeCell="W30" sqref="W30:AE30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6" width="2.5" customWidth="1"/>
    <col min="37" max="37" width="21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hidden="1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hidden="1" customWidth="1"/>
    <col min="58" max="62" width="0" hidden="1" customWidth="1"/>
    <col min="63" max="63" width="16.6640625" hidden="1" customWidth="1"/>
    <col min="64" max="65" width="0" hidden="1" customWidth="1"/>
    <col min="71" max="91" width="9.33203125" hidden="1"/>
    <col min="92" max="92" width="16.6640625" hidden="1" customWidth="1"/>
  </cols>
  <sheetData>
    <row r="1" spans="1:74" x14ac:dyDescent="0.2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91" customFormat="1" ht="49.15" customHeight="1" x14ac:dyDescent="0.5">
      <c r="Q2" s="170"/>
      <c r="AK2" s="171"/>
      <c r="AR2" s="209" t="s">
        <v>5</v>
      </c>
      <c r="AS2" s="210"/>
      <c r="AT2" s="210"/>
      <c r="AU2" s="210"/>
      <c r="AV2" s="210"/>
      <c r="AW2" s="210"/>
      <c r="AX2" s="210"/>
      <c r="AY2" s="210"/>
      <c r="AZ2" s="210"/>
      <c r="BA2" s="210"/>
      <c r="BB2" s="210"/>
      <c r="BC2" s="210"/>
      <c r="BD2" s="210"/>
      <c r="BE2" s="210"/>
      <c r="BS2" s="75" t="s">
        <v>6</v>
      </c>
      <c r="BT2" s="75" t="s">
        <v>7</v>
      </c>
    </row>
    <row r="3" spans="1:74" ht="6.95" customHeight="1" x14ac:dyDescent="0.2">
      <c r="B3" s="132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7" t="s">
        <v>6</v>
      </c>
      <c r="BT3" s="17" t="s">
        <v>8</v>
      </c>
    </row>
    <row r="4" spans="1:74" ht="24.95" customHeight="1" x14ac:dyDescent="0.2">
      <c r="B4" s="19"/>
      <c r="D4" s="133" t="s">
        <v>9</v>
      </c>
      <c r="AR4" s="19"/>
      <c r="AS4" s="172" t="s">
        <v>10</v>
      </c>
      <c r="BS4" s="17" t="s">
        <v>11</v>
      </c>
    </row>
    <row r="5" spans="1:74" ht="12" customHeight="1" x14ac:dyDescent="0.2">
      <c r="B5" s="19"/>
      <c r="D5" s="173" t="s">
        <v>12</v>
      </c>
      <c r="K5" s="237" t="s">
        <v>13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R5" s="19"/>
      <c r="BS5" s="17" t="s">
        <v>6</v>
      </c>
    </row>
    <row r="6" spans="1:74" ht="36.950000000000003" customHeight="1" x14ac:dyDescent="0.2">
      <c r="B6" s="19"/>
      <c r="D6" s="174" t="s">
        <v>14</v>
      </c>
      <c r="K6" s="239" t="s">
        <v>15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R6" s="19"/>
      <c r="BS6" s="17" t="s">
        <v>6</v>
      </c>
    </row>
    <row r="7" spans="1:74" ht="12" customHeight="1" x14ac:dyDescent="0.2">
      <c r="B7" s="19"/>
      <c r="D7" s="20" t="s">
        <v>16</v>
      </c>
      <c r="K7" s="114" t="s">
        <v>1</v>
      </c>
      <c r="AK7" s="20" t="s">
        <v>17</v>
      </c>
      <c r="AN7" s="114" t="s">
        <v>1</v>
      </c>
      <c r="AR7" s="19"/>
      <c r="BS7" s="17" t="s">
        <v>6</v>
      </c>
    </row>
    <row r="8" spans="1:74" ht="12" customHeight="1" x14ac:dyDescent="0.2">
      <c r="B8" s="19"/>
      <c r="D8" s="20" t="s">
        <v>18</v>
      </c>
      <c r="K8" s="114" t="s">
        <v>19</v>
      </c>
      <c r="AK8" s="20" t="s">
        <v>20</v>
      </c>
      <c r="AN8" s="114"/>
      <c r="AR8" s="19"/>
      <c r="BS8" s="17" t="s">
        <v>6</v>
      </c>
    </row>
    <row r="9" spans="1:74" ht="14.45" customHeight="1" x14ac:dyDescent="0.2">
      <c r="B9" s="19"/>
      <c r="AR9" s="19"/>
      <c r="BS9" s="17" t="s">
        <v>6</v>
      </c>
    </row>
    <row r="10" spans="1:74" ht="12" customHeight="1" x14ac:dyDescent="0.2">
      <c r="B10" s="19"/>
      <c r="D10" s="20" t="s">
        <v>21</v>
      </c>
      <c r="AK10" s="20" t="s">
        <v>22</v>
      </c>
      <c r="AN10" s="114" t="s">
        <v>1</v>
      </c>
      <c r="AR10" s="19"/>
      <c r="BS10" s="17" t="s">
        <v>6</v>
      </c>
    </row>
    <row r="11" spans="1:74" ht="18.399999999999999" customHeight="1" x14ac:dyDescent="0.2">
      <c r="B11" s="19"/>
      <c r="E11" s="114" t="s">
        <v>19</v>
      </c>
      <c r="AK11" s="20" t="s">
        <v>23</v>
      </c>
      <c r="AN11" s="114" t="s">
        <v>1</v>
      </c>
      <c r="AR11" s="19"/>
      <c r="BS11" s="17" t="s">
        <v>6</v>
      </c>
    </row>
    <row r="12" spans="1:74" ht="6.95" customHeight="1" x14ac:dyDescent="0.2">
      <c r="B12" s="19"/>
      <c r="AR12" s="19"/>
      <c r="BS12" s="17" t="s">
        <v>6</v>
      </c>
    </row>
    <row r="13" spans="1:74" ht="12" customHeight="1" x14ac:dyDescent="0.2">
      <c r="B13" s="19"/>
      <c r="D13" s="20" t="s">
        <v>24</v>
      </c>
      <c r="AK13" s="20" t="s">
        <v>22</v>
      </c>
      <c r="AN13" s="114" t="s">
        <v>1</v>
      </c>
      <c r="AR13" s="19"/>
      <c r="BS13" s="17" t="s">
        <v>6</v>
      </c>
    </row>
    <row r="14" spans="1:74" ht="12.75" x14ac:dyDescent="0.2">
      <c r="B14" s="19"/>
      <c r="E14" s="114" t="s">
        <v>19</v>
      </c>
      <c r="AK14" s="20" t="s">
        <v>23</v>
      </c>
      <c r="AN14" s="114" t="s">
        <v>1</v>
      </c>
      <c r="AR14" s="19"/>
      <c r="BS14" s="17" t="s">
        <v>6</v>
      </c>
    </row>
    <row r="15" spans="1:74" ht="6.95" customHeight="1" x14ac:dyDescent="0.2">
      <c r="B15" s="19"/>
      <c r="AR15" s="19"/>
      <c r="BS15" s="17" t="s">
        <v>3</v>
      </c>
    </row>
    <row r="16" spans="1:74" ht="12" customHeight="1" x14ac:dyDescent="0.2">
      <c r="B16" s="19"/>
      <c r="D16" s="20" t="s">
        <v>25</v>
      </c>
      <c r="AK16" s="20" t="s">
        <v>22</v>
      </c>
      <c r="AN16" s="114" t="s">
        <v>1</v>
      </c>
      <c r="AR16" s="19"/>
      <c r="BS16" s="17" t="s">
        <v>3</v>
      </c>
    </row>
    <row r="17" spans="2:71" ht="18.399999999999999" customHeight="1" x14ac:dyDescent="0.2">
      <c r="B17" s="19"/>
      <c r="E17" s="114" t="s">
        <v>19</v>
      </c>
      <c r="AK17" s="20" t="s">
        <v>23</v>
      </c>
      <c r="AN17" s="114" t="s">
        <v>1</v>
      </c>
      <c r="AR17" s="19"/>
      <c r="BS17" s="17" t="s">
        <v>26</v>
      </c>
    </row>
    <row r="18" spans="2:71" ht="6.95" customHeight="1" x14ac:dyDescent="0.2">
      <c r="B18" s="19"/>
      <c r="AR18" s="19"/>
      <c r="BS18" s="17" t="s">
        <v>6</v>
      </c>
    </row>
    <row r="19" spans="2:71" ht="12" customHeight="1" x14ac:dyDescent="0.2">
      <c r="B19" s="19"/>
      <c r="D19" s="20" t="s">
        <v>27</v>
      </c>
      <c r="AK19" s="20" t="s">
        <v>22</v>
      </c>
      <c r="AN19" s="114" t="s">
        <v>1</v>
      </c>
      <c r="AR19" s="19"/>
      <c r="BS19" s="17" t="s">
        <v>6</v>
      </c>
    </row>
    <row r="20" spans="2:71" ht="18.399999999999999" customHeight="1" x14ac:dyDescent="0.2">
      <c r="B20" s="19"/>
      <c r="E20" s="114" t="s">
        <v>19</v>
      </c>
      <c r="AK20" s="20" t="s">
        <v>23</v>
      </c>
      <c r="AN20" s="114" t="s">
        <v>1</v>
      </c>
      <c r="AR20" s="19"/>
      <c r="BS20" s="17" t="s">
        <v>26</v>
      </c>
    </row>
    <row r="21" spans="2:71" ht="6.95" customHeight="1" x14ac:dyDescent="0.2">
      <c r="B21" s="19"/>
      <c r="AR21" s="19"/>
    </row>
    <row r="22" spans="2:71" ht="12" customHeight="1" x14ac:dyDescent="0.2">
      <c r="B22" s="19"/>
      <c r="D22" s="20" t="s">
        <v>28</v>
      </c>
      <c r="AR22" s="19"/>
    </row>
    <row r="23" spans="2:71" ht="16.5" customHeight="1" x14ac:dyDescent="0.2">
      <c r="B23" s="19"/>
      <c r="E23" s="240" t="s">
        <v>1</v>
      </c>
      <c r="F23" s="240"/>
      <c r="G23" s="240"/>
      <c r="H23" s="240"/>
      <c r="I23" s="240"/>
      <c r="J23" s="240"/>
      <c r="K23" s="240"/>
      <c r="L23" s="240"/>
      <c r="M23" s="240"/>
      <c r="N23" s="240"/>
      <c r="O23" s="240"/>
      <c r="P23" s="240"/>
      <c r="Q23" s="240"/>
      <c r="R23" s="240"/>
      <c r="S23" s="240"/>
      <c r="T23" s="240"/>
      <c r="U23" s="240"/>
      <c r="V23" s="240"/>
      <c r="W23" s="240"/>
      <c r="X23" s="240"/>
      <c r="Y23" s="240"/>
      <c r="Z23" s="240"/>
      <c r="AA23" s="240"/>
      <c r="AB23" s="240"/>
      <c r="AC23" s="240"/>
      <c r="AD23" s="240"/>
      <c r="AE23" s="240"/>
      <c r="AF23" s="240"/>
      <c r="AG23" s="240"/>
      <c r="AH23" s="240"/>
      <c r="AI23" s="240"/>
      <c r="AJ23" s="240"/>
      <c r="AK23" s="240"/>
      <c r="AL23" s="240"/>
      <c r="AM23" s="240"/>
      <c r="AN23" s="240"/>
      <c r="AR23" s="19"/>
    </row>
    <row r="24" spans="2:71" ht="6.95" customHeight="1" x14ac:dyDescent="0.2">
      <c r="B24" s="19"/>
      <c r="AR24" s="19"/>
    </row>
    <row r="25" spans="2:71" ht="6.95" customHeight="1" x14ac:dyDescent="0.2">
      <c r="B25" s="19"/>
      <c r="D25" s="175"/>
      <c r="E25" s="175"/>
      <c r="F25" s="175"/>
      <c r="G25" s="175"/>
      <c r="H25" s="175"/>
      <c r="I25" s="175"/>
      <c r="J25" s="175"/>
      <c r="K25" s="175"/>
      <c r="L25" s="175"/>
      <c r="M25" s="175"/>
      <c r="N25" s="175"/>
      <c r="O25" s="175"/>
      <c r="P25" s="175"/>
      <c r="Q25" s="175"/>
      <c r="R25" s="175"/>
      <c r="S25" s="175"/>
      <c r="T25" s="175"/>
      <c r="U25" s="175"/>
      <c r="V25" s="175"/>
      <c r="W25" s="175"/>
      <c r="X25" s="175"/>
      <c r="Y25" s="175"/>
      <c r="Z25" s="175"/>
      <c r="AA25" s="175"/>
      <c r="AB25" s="175"/>
      <c r="AC25" s="175"/>
      <c r="AD25" s="175"/>
      <c r="AE25" s="175"/>
      <c r="AF25" s="175"/>
      <c r="AG25" s="175"/>
      <c r="AH25" s="175"/>
      <c r="AI25" s="175"/>
      <c r="AJ25" s="175"/>
      <c r="AK25" s="175"/>
      <c r="AL25" s="175"/>
      <c r="AM25" s="175"/>
      <c r="AN25" s="175"/>
      <c r="AO25" s="175"/>
      <c r="AR25" s="19"/>
    </row>
    <row r="26" spans="2:71" s="1" customFormat="1" ht="25.9" customHeight="1" x14ac:dyDescent="0.2">
      <c r="B26" s="21"/>
      <c r="D26" s="176" t="s">
        <v>29</v>
      </c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  <c r="AF26" s="22"/>
      <c r="AG26" s="22"/>
      <c r="AH26" s="22"/>
      <c r="AI26" s="22"/>
      <c r="AJ26" s="22"/>
      <c r="AK26" s="241">
        <f>ROUND(AG94,2)</f>
        <v>0</v>
      </c>
      <c r="AL26" s="242"/>
      <c r="AM26" s="242"/>
      <c r="AN26" s="242"/>
      <c r="AO26" s="242"/>
      <c r="AR26" s="21"/>
    </row>
    <row r="27" spans="2:71" s="1" customFormat="1" ht="6.95" customHeight="1" x14ac:dyDescent="0.2">
      <c r="B27" s="21"/>
      <c r="AR27" s="21"/>
    </row>
    <row r="28" spans="2:71" s="1" customFormat="1" ht="12.75" x14ac:dyDescent="0.2">
      <c r="B28" s="21"/>
      <c r="L28" s="243" t="s">
        <v>30</v>
      </c>
      <c r="M28" s="243"/>
      <c r="N28" s="243"/>
      <c r="O28" s="243"/>
      <c r="P28" s="243"/>
      <c r="W28" s="243" t="s">
        <v>31</v>
      </c>
      <c r="X28" s="243"/>
      <c r="Y28" s="243"/>
      <c r="Z28" s="243"/>
      <c r="AA28" s="243"/>
      <c r="AB28" s="243"/>
      <c r="AC28" s="243"/>
      <c r="AD28" s="243"/>
      <c r="AE28" s="243"/>
      <c r="AK28" s="243" t="s">
        <v>32</v>
      </c>
      <c r="AL28" s="243"/>
      <c r="AM28" s="243"/>
      <c r="AN28" s="243"/>
      <c r="AO28" s="243"/>
      <c r="AR28" s="21"/>
    </row>
    <row r="29" spans="2:71" s="2" customFormat="1" ht="14.45" customHeight="1" x14ac:dyDescent="0.2">
      <c r="B29" s="177"/>
      <c r="D29" s="20" t="s">
        <v>33</v>
      </c>
      <c r="F29" s="20" t="s">
        <v>34</v>
      </c>
      <c r="L29" s="225">
        <v>0.21</v>
      </c>
      <c r="M29" s="224"/>
      <c r="N29" s="224"/>
      <c r="O29" s="224"/>
      <c r="P29" s="224"/>
      <c r="W29" s="223">
        <f>AK26*0.21</f>
        <v>0</v>
      </c>
      <c r="X29" s="224"/>
      <c r="Y29" s="224"/>
      <c r="Z29" s="224"/>
      <c r="AA29" s="224"/>
      <c r="AB29" s="224"/>
      <c r="AC29" s="224"/>
      <c r="AD29" s="224"/>
      <c r="AE29" s="224"/>
      <c r="AK29" s="223">
        <f>W29</f>
        <v>0</v>
      </c>
      <c r="AL29" s="224"/>
      <c r="AM29" s="224"/>
      <c r="AN29" s="224"/>
      <c r="AO29" s="224"/>
      <c r="AR29" s="177"/>
    </row>
    <row r="30" spans="2:71" s="2" customFormat="1" ht="14.45" customHeight="1" x14ac:dyDescent="0.2">
      <c r="B30" s="177"/>
      <c r="F30" s="20" t="s">
        <v>35</v>
      </c>
      <c r="L30" s="225">
        <v>0.12</v>
      </c>
      <c r="M30" s="224"/>
      <c r="N30" s="224"/>
      <c r="O30" s="224"/>
      <c r="P30" s="224"/>
      <c r="W30" s="223" t="e">
        <f>ROUND(BA94, 2)</f>
        <v>#REF!</v>
      </c>
      <c r="X30" s="224"/>
      <c r="Y30" s="224"/>
      <c r="Z30" s="224"/>
      <c r="AA30" s="224"/>
      <c r="AB30" s="224"/>
      <c r="AC30" s="224"/>
      <c r="AD30" s="224"/>
      <c r="AE30" s="224"/>
      <c r="AK30" s="223" t="e">
        <f>ROUND(AW94, 2)</f>
        <v>#REF!</v>
      </c>
      <c r="AL30" s="224"/>
      <c r="AM30" s="224"/>
      <c r="AN30" s="224"/>
      <c r="AO30" s="224"/>
      <c r="AR30" s="177"/>
    </row>
    <row r="31" spans="2:71" s="2" customFormat="1" ht="14.45" hidden="1" customHeight="1" x14ac:dyDescent="0.2">
      <c r="B31" s="177"/>
      <c r="F31" s="20" t="s">
        <v>36</v>
      </c>
      <c r="L31" s="225">
        <v>0.21</v>
      </c>
      <c r="M31" s="224"/>
      <c r="N31" s="224"/>
      <c r="O31" s="224"/>
      <c r="P31" s="224"/>
      <c r="W31" s="223" t="e">
        <f>ROUND(BB94, 2)</f>
        <v>#REF!</v>
      </c>
      <c r="X31" s="224"/>
      <c r="Y31" s="224"/>
      <c r="Z31" s="224"/>
      <c r="AA31" s="224"/>
      <c r="AB31" s="224"/>
      <c r="AC31" s="224"/>
      <c r="AD31" s="224"/>
      <c r="AE31" s="224"/>
      <c r="AK31" s="223">
        <v>0</v>
      </c>
      <c r="AL31" s="224"/>
      <c r="AM31" s="224"/>
      <c r="AN31" s="224"/>
      <c r="AO31" s="224"/>
      <c r="AR31" s="177"/>
    </row>
    <row r="32" spans="2:71" s="2" customFormat="1" ht="14.45" hidden="1" customHeight="1" x14ac:dyDescent="0.2">
      <c r="B32" s="177"/>
      <c r="F32" s="20" t="s">
        <v>37</v>
      </c>
      <c r="L32" s="225">
        <v>0.12</v>
      </c>
      <c r="M32" s="224"/>
      <c r="N32" s="224"/>
      <c r="O32" s="224"/>
      <c r="P32" s="224"/>
      <c r="W32" s="223" t="e">
        <f>ROUND(BC94, 2)</f>
        <v>#REF!</v>
      </c>
      <c r="X32" s="224"/>
      <c r="Y32" s="224"/>
      <c r="Z32" s="224"/>
      <c r="AA32" s="224"/>
      <c r="AB32" s="224"/>
      <c r="AC32" s="224"/>
      <c r="AD32" s="224"/>
      <c r="AE32" s="224"/>
      <c r="AK32" s="223">
        <v>0</v>
      </c>
      <c r="AL32" s="224"/>
      <c r="AM32" s="224"/>
      <c r="AN32" s="224"/>
      <c r="AO32" s="224"/>
      <c r="AR32" s="177"/>
    </row>
    <row r="33" spans="2:44" s="2" customFormat="1" ht="14.45" hidden="1" customHeight="1" x14ac:dyDescent="0.2">
      <c r="B33" s="177"/>
      <c r="F33" s="20" t="s">
        <v>38</v>
      </c>
      <c r="L33" s="225">
        <v>0</v>
      </c>
      <c r="M33" s="224"/>
      <c r="N33" s="224"/>
      <c r="O33" s="224"/>
      <c r="P33" s="224"/>
      <c r="W33" s="223" t="e">
        <f>ROUND(BD94, 2)</f>
        <v>#REF!</v>
      </c>
      <c r="X33" s="224"/>
      <c r="Y33" s="224"/>
      <c r="Z33" s="224"/>
      <c r="AA33" s="224"/>
      <c r="AB33" s="224"/>
      <c r="AC33" s="224"/>
      <c r="AD33" s="224"/>
      <c r="AE33" s="224"/>
      <c r="AK33" s="223">
        <v>0</v>
      </c>
      <c r="AL33" s="224"/>
      <c r="AM33" s="224"/>
      <c r="AN33" s="224"/>
      <c r="AO33" s="224"/>
      <c r="AR33" s="177"/>
    </row>
    <row r="34" spans="2:44" s="1" customFormat="1" ht="6.95" customHeight="1" x14ac:dyDescent="0.2">
      <c r="B34" s="21"/>
      <c r="AR34" s="21"/>
    </row>
    <row r="35" spans="2:44" s="1" customFormat="1" ht="25.9" customHeight="1" x14ac:dyDescent="0.2">
      <c r="B35" s="21"/>
      <c r="C35" s="178"/>
      <c r="D35" s="179" t="s">
        <v>39</v>
      </c>
      <c r="E35" s="180"/>
      <c r="F35" s="180"/>
      <c r="G35" s="180"/>
      <c r="H35" s="180"/>
      <c r="I35" s="180"/>
      <c r="J35" s="180"/>
      <c r="K35" s="180"/>
      <c r="L35" s="180"/>
      <c r="M35" s="180"/>
      <c r="N35" s="180"/>
      <c r="O35" s="180"/>
      <c r="P35" s="180"/>
      <c r="Q35" s="180"/>
      <c r="R35" s="180"/>
      <c r="S35" s="180"/>
      <c r="T35" s="181" t="s">
        <v>40</v>
      </c>
      <c r="U35" s="180"/>
      <c r="V35" s="180"/>
      <c r="W35" s="180"/>
      <c r="X35" s="226" t="s">
        <v>41</v>
      </c>
      <c r="Y35" s="227"/>
      <c r="Z35" s="227"/>
      <c r="AA35" s="227"/>
      <c r="AB35" s="227"/>
      <c r="AC35" s="180"/>
      <c r="AD35" s="180"/>
      <c r="AE35" s="180"/>
      <c r="AF35" s="180"/>
      <c r="AG35" s="180"/>
      <c r="AH35" s="180"/>
      <c r="AI35" s="180"/>
      <c r="AJ35" s="180"/>
      <c r="AK35" s="228">
        <f>SUM(AK26+AK29)</f>
        <v>0</v>
      </c>
      <c r="AL35" s="227"/>
      <c r="AM35" s="227"/>
      <c r="AN35" s="227"/>
      <c r="AO35" s="229"/>
      <c r="AP35" s="178"/>
      <c r="AQ35" s="178"/>
      <c r="AR35" s="21"/>
    </row>
    <row r="36" spans="2:44" s="1" customFormat="1" ht="6.95" customHeight="1" x14ac:dyDescent="0.2">
      <c r="B36" s="21"/>
      <c r="AR36" s="21"/>
    </row>
    <row r="37" spans="2:44" s="1" customFormat="1" ht="14.45" customHeight="1" x14ac:dyDescent="0.2">
      <c r="B37" s="21"/>
      <c r="AR37" s="21"/>
    </row>
    <row r="38" spans="2:44" ht="14.45" customHeight="1" x14ac:dyDescent="0.2">
      <c r="B38" s="19"/>
      <c r="AR38" s="19"/>
    </row>
    <row r="39" spans="2:44" ht="14.45" customHeight="1" x14ac:dyDescent="0.2">
      <c r="B39" s="19"/>
      <c r="AR39" s="19"/>
    </row>
    <row r="40" spans="2:44" ht="14.45" customHeight="1" x14ac:dyDescent="0.2">
      <c r="B40" s="19"/>
      <c r="AR40" s="19"/>
    </row>
    <row r="41" spans="2:44" ht="14.45" customHeight="1" x14ac:dyDescent="0.2">
      <c r="B41" s="19"/>
      <c r="AR41" s="19"/>
    </row>
    <row r="42" spans="2:44" ht="14.45" customHeight="1" x14ac:dyDescent="0.2">
      <c r="B42" s="19"/>
      <c r="AR42" s="19"/>
    </row>
    <row r="43" spans="2:44" ht="14.45" customHeight="1" x14ac:dyDescent="0.2">
      <c r="B43" s="19"/>
      <c r="AR43" s="19"/>
    </row>
    <row r="44" spans="2:44" ht="14.45" customHeight="1" x14ac:dyDescent="0.2">
      <c r="B44" s="19"/>
      <c r="AR44" s="19"/>
    </row>
    <row r="45" spans="2:44" ht="14.45" customHeight="1" x14ac:dyDescent="0.2">
      <c r="B45" s="19"/>
      <c r="AR45" s="19"/>
    </row>
    <row r="46" spans="2:44" ht="14.45" customHeight="1" x14ac:dyDescent="0.2">
      <c r="B46" s="19"/>
      <c r="AR46" s="19"/>
    </row>
    <row r="47" spans="2:44" ht="14.45" customHeight="1" x14ac:dyDescent="0.2">
      <c r="B47" s="19"/>
      <c r="AR47" s="19"/>
    </row>
    <row r="48" spans="2:44" ht="14.45" customHeight="1" x14ac:dyDescent="0.2">
      <c r="B48" s="19"/>
      <c r="AR48" s="19"/>
    </row>
    <row r="49" spans="2:44" s="1" customFormat="1" ht="14.45" customHeight="1" x14ac:dyDescent="0.2">
      <c r="B49" s="21"/>
      <c r="D49" s="139" t="s">
        <v>42</v>
      </c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24"/>
      <c r="AA49" s="24"/>
      <c r="AB49" s="24"/>
      <c r="AC49" s="24"/>
      <c r="AD49" s="24"/>
      <c r="AE49" s="24"/>
      <c r="AF49" s="24"/>
      <c r="AG49" s="24"/>
      <c r="AH49" s="139" t="s">
        <v>43</v>
      </c>
      <c r="AI49" s="24"/>
      <c r="AJ49" s="24"/>
      <c r="AK49" s="24"/>
      <c r="AL49" s="24"/>
      <c r="AM49" s="24"/>
      <c r="AN49" s="24"/>
      <c r="AO49" s="24"/>
      <c r="AR49" s="21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2.75" x14ac:dyDescent="0.2">
      <c r="B60" s="21"/>
      <c r="D60" s="140" t="s">
        <v>44</v>
      </c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140" t="s">
        <v>45</v>
      </c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140" t="s">
        <v>44</v>
      </c>
      <c r="AI60" s="22"/>
      <c r="AJ60" s="22"/>
      <c r="AK60" s="22"/>
      <c r="AL60" s="22"/>
      <c r="AM60" s="140" t="s">
        <v>45</v>
      </c>
      <c r="AN60" s="22"/>
      <c r="AO60" s="22"/>
      <c r="AR60" s="21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2.75" x14ac:dyDescent="0.2">
      <c r="B64" s="21"/>
      <c r="D64" s="139" t="s">
        <v>46</v>
      </c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  <c r="P64" s="24"/>
      <c r="Q64" s="24"/>
      <c r="R64" s="24"/>
      <c r="S64" s="24"/>
      <c r="T64" s="24"/>
      <c r="U64" s="24"/>
      <c r="V64" s="24"/>
      <c r="W64" s="24"/>
      <c r="X64" s="24"/>
      <c r="Y64" s="24"/>
      <c r="Z64" s="24"/>
      <c r="AA64" s="24"/>
      <c r="AB64" s="24"/>
      <c r="AC64" s="24"/>
      <c r="AD64" s="24"/>
      <c r="AE64" s="24"/>
      <c r="AF64" s="24"/>
      <c r="AG64" s="24"/>
      <c r="AH64" s="139" t="s">
        <v>47</v>
      </c>
      <c r="AI64" s="24"/>
      <c r="AJ64" s="24"/>
      <c r="AK64" s="24"/>
      <c r="AL64" s="24"/>
      <c r="AM64" s="24"/>
      <c r="AN64" s="24"/>
      <c r="AO64" s="24"/>
      <c r="AR64" s="21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2.75" x14ac:dyDescent="0.2">
      <c r="B75" s="21"/>
      <c r="D75" s="140" t="s">
        <v>44</v>
      </c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140" t="s">
        <v>45</v>
      </c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140" t="s">
        <v>44</v>
      </c>
      <c r="AI75" s="22"/>
      <c r="AJ75" s="22"/>
      <c r="AK75" s="22"/>
      <c r="AL75" s="22"/>
      <c r="AM75" s="140" t="s">
        <v>45</v>
      </c>
      <c r="AN75" s="22"/>
      <c r="AO75" s="22"/>
      <c r="AR75" s="21"/>
    </row>
    <row r="76" spans="2:44" s="1" customFormat="1" x14ac:dyDescent="0.2">
      <c r="B76" s="21"/>
      <c r="AR76" s="21"/>
    </row>
    <row r="77" spans="2:44" s="1" customFormat="1" ht="6.95" customHeight="1" x14ac:dyDescent="0.2">
      <c r="B77" s="142"/>
      <c r="C77" s="25"/>
      <c r="D77" s="25"/>
      <c r="E77" s="25"/>
      <c r="F77" s="25"/>
      <c r="G77" s="25"/>
      <c r="H77" s="25"/>
      <c r="I77" s="25"/>
      <c r="J77" s="25"/>
      <c r="K77" s="25"/>
      <c r="L77" s="25"/>
      <c r="M77" s="25"/>
      <c r="N77" s="25"/>
      <c r="O77" s="25"/>
      <c r="P77" s="25"/>
      <c r="Q77" s="25"/>
      <c r="R77" s="25"/>
      <c r="S77" s="25"/>
      <c r="T77" s="25"/>
      <c r="U77" s="25"/>
      <c r="V77" s="25"/>
      <c r="W77" s="25"/>
      <c r="X77" s="25"/>
      <c r="Y77" s="25"/>
      <c r="Z77" s="25"/>
      <c r="AA77" s="25"/>
      <c r="AB77" s="25"/>
      <c r="AC77" s="25"/>
      <c r="AD77" s="25"/>
      <c r="AE77" s="25"/>
      <c r="AF77" s="25"/>
      <c r="AG77" s="25"/>
      <c r="AH77" s="25"/>
      <c r="AI77" s="25"/>
      <c r="AJ77" s="25"/>
      <c r="AK77" s="25"/>
      <c r="AL77" s="25"/>
      <c r="AM77" s="25"/>
      <c r="AN77" s="25"/>
      <c r="AO77" s="25"/>
      <c r="AP77" s="25"/>
      <c r="AQ77" s="25"/>
      <c r="AR77" s="21"/>
    </row>
    <row r="81" spans="1:92" s="1" customFormat="1" ht="6.95" customHeight="1" x14ac:dyDescent="0.2">
      <c r="B81" s="143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6"/>
      <c r="S81" s="26"/>
      <c r="T81" s="26"/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6"/>
      <c r="AM81" s="26"/>
      <c r="AN81" s="26"/>
      <c r="AO81" s="26"/>
      <c r="AP81" s="26"/>
      <c r="AQ81" s="26"/>
      <c r="AR81" s="21"/>
    </row>
    <row r="82" spans="1:92" s="1" customFormat="1" ht="24.95" customHeight="1" x14ac:dyDescent="0.2">
      <c r="B82" s="21"/>
      <c r="C82" s="133" t="s">
        <v>48</v>
      </c>
      <c r="AR82" s="21"/>
    </row>
    <row r="83" spans="1:92" s="1" customFormat="1" ht="6.95" customHeight="1" x14ac:dyDescent="0.2">
      <c r="B83" s="21"/>
      <c r="AR83" s="21"/>
    </row>
    <row r="84" spans="1:92" s="3" customFormat="1" ht="12" customHeight="1" x14ac:dyDescent="0.2">
      <c r="B84" s="182"/>
      <c r="C84" s="20" t="s">
        <v>12</v>
      </c>
      <c r="L84" s="3" t="str">
        <f>K5</f>
        <v>Waclawik0271</v>
      </c>
      <c r="AR84" s="182"/>
    </row>
    <row r="85" spans="1:92" s="4" customFormat="1" ht="36.950000000000003" customHeight="1" x14ac:dyDescent="0.2">
      <c r="B85" s="183"/>
      <c r="C85" s="184" t="s">
        <v>14</v>
      </c>
      <c r="L85" s="214" t="str">
        <f>K6</f>
        <v>Areál UK Bohunice - vestavba pavilonu A8</v>
      </c>
      <c r="M85" s="215"/>
      <c r="N85" s="215"/>
      <c r="O85" s="215"/>
      <c r="P85" s="215"/>
      <c r="Q85" s="215"/>
      <c r="R85" s="215"/>
      <c r="S85" s="215"/>
      <c r="T85" s="215"/>
      <c r="U85" s="215"/>
      <c r="V85" s="215"/>
      <c r="W85" s="215"/>
      <c r="X85" s="215"/>
      <c r="Y85" s="215"/>
      <c r="Z85" s="215"/>
      <c r="AA85" s="215"/>
      <c r="AB85" s="215"/>
      <c r="AC85" s="215"/>
      <c r="AD85" s="215"/>
      <c r="AE85" s="215"/>
      <c r="AF85" s="215"/>
      <c r="AG85" s="215"/>
      <c r="AH85" s="215"/>
      <c r="AI85" s="215"/>
      <c r="AJ85" s="215"/>
      <c r="AR85" s="183"/>
    </row>
    <row r="86" spans="1:92" s="1" customFormat="1" ht="6.95" customHeight="1" x14ac:dyDescent="0.2">
      <c r="B86" s="21"/>
      <c r="AR86" s="21"/>
    </row>
    <row r="87" spans="1:92" s="1" customFormat="1" ht="12" customHeight="1" x14ac:dyDescent="0.2">
      <c r="B87" s="21"/>
      <c r="C87" s="20" t="s">
        <v>18</v>
      </c>
      <c r="L87" s="185" t="str">
        <f>IF(K8="","",K8)</f>
        <v xml:space="preserve"> </v>
      </c>
      <c r="AI87" s="20" t="s">
        <v>20</v>
      </c>
      <c r="AM87" s="216" t="str">
        <f>IF(AN8= "","",AN8)</f>
        <v/>
      </c>
      <c r="AN87" s="216"/>
      <c r="AR87" s="21"/>
    </row>
    <row r="88" spans="1:92" s="1" customFormat="1" ht="6.95" customHeight="1" x14ac:dyDescent="0.2">
      <c r="B88" s="21"/>
      <c r="AR88" s="21"/>
    </row>
    <row r="89" spans="1:92" s="1" customFormat="1" ht="15.2" customHeight="1" x14ac:dyDescent="0.2">
      <c r="B89" s="21"/>
      <c r="C89" s="20" t="s">
        <v>21</v>
      </c>
      <c r="L89" s="3" t="str">
        <f>IF(E11= "","",E11)</f>
        <v xml:space="preserve"> </v>
      </c>
      <c r="AI89" s="20" t="s">
        <v>25</v>
      </c>
      <c r="AM89" s="217" t="str">
        <f>IF(E17="","",E17)</f>
        <v xml:space="preserve"> </v>
      </c>
      <c r="AN89" s="218"/>
      <c r="AO89" s="218"/>
      <c r="AP89" s="218"/>
      <c r="AR89" s="21"/>
      <c r="AS89" s="219" t="s">
        <v>49</v>
      </c>
      <c r="AT89" s="220"/>
      <c r="AU89" s="27"/>
      <c r="AV89" s="27"/>
      <c r="AW89" s="27"/>
      <c r="AX89" s="27"/>
      <c r="AY89" s="27"/>
      <c r="AZ89" s="27"/>
      <c r="BA89" s="27"/>
      <c r="BB89" s="27"/>
      <c r="BC89" s="27"/>
      <c r="BD89" s="186"/>
    </row>
    <row r="90" spans="1:92" s="1" customFormat="1" ht="15.2" customHeight="1" x14ac:dyDescent="0.2">
      <c r="B90" s="21"/>
      <c r="C90" s="20" t="s">
        <v>24</v>
      </c>
      <c r="L90" s="3" t="str">
        <f>IF(E14="","",E14)</f>
        <v xml:space="preserve"> </v>
      </c>
      <c r="AI90" s="20" t="s">
        <v>27</v>
      </c>
      <c r="AM90" s="217" t="str">
        <f>IF(E20="","",E20)</f>
        <v xml:space="preserve"> </v>
      </c>
      <c r="AN90" s="218"/>
      <c r="AO90" s="218"/>
      <c r="AP90" s="218"/>
      <c r="AR90" s="21"/>
      <c r="AS90" s="221"/>
      <c r="AT90" s="222"/>
      <c r="BD90" s="187"/>
    </row>
    <row r="91" spans="1:92" s="1" customFormat="1" ht="10.9" customHeight="1" x14ac:dyDescent="0.2">
      <c r="B91" s="21"/>
      <c r="AR91" s="21"/>
      <c r="AS91" s="221"/>
      <c r="AT91" s="222"/>
      <c r="BD91" s="187"/>
    </row>
    <row r="92" spans="1:92" s="1" customFormat="1" ht="29.25" customHeight="1" x14ac:dyDescent="0.2">
      <c r="B92" s="21"/>
      <c r="C92" s="230" t="s">
        <v>50</v>
      </c>
      <c r="D92" s="231"/>
      <c r="E92" s="231"/>
      <c r="F92" s="231"/>
      <c r="G92" s="231"/>
      <c r="H92" s="28"/>
      <c r="I92" s="232" t="s">
        <v>51</v>
      </c>
      <c r="J92" s="231"/>
      <c r="K92" s="231"/>
      <c r="L92" s="231"/>
      <c r="M92" s="231"/>
      <c r="N92" s="231"/>
      <c r="O92" s="231"/>
      <c r="P92" s="231"/>
      <c r="Q92" s="231"/>
      <c r="R92" s="231"/>
      <c r="S92" s="231"/>
      <c r="T92" s="231"/>
      <c r="U92" s="231"/>
      <c r="V92" s="231"/>
      <c r="W92" s="231"/>
      <c r="X92" s="231"/>
      <c r="Y92" s="231"/>
      <c r="Z92" s="231"/>
      <c r="AA92" s="231"/>
      <c r="AB92" s="231"/>
      <c r="AC92" s="231"/>
      <c r="AD92" s="231"/>
      <c r="AE92" s="231"/>
      <c r="AF92" s="231"/>
      <c r="AG92" s="233" t="s">
        <v>52</v>
      </c>
      <c r="AH92" s="231"/>
      <c r="AI92" s="231"/>
      <c r="AJ92" s="231"/>
      <c r="AK92" s="231"/>
      <c r="AL92" s="231"/>
      <c r="AM92" s="231"/>
      <c r="AN92" s="232" t="s">
        <v>53</v>
      </c>
      <c r="AO92" s="231"/>
      <c r="AP92" s="234"/>
      <c r="AQ92" s="188" t="s">
        <v>54</v>
      </c>
      <c r="AR92" s="21"/>
      <c r="AS92" s="29" t="s">
        <v>55</v>
      </c>
      <c r="AT92" s="30" t="s">
        <v>56</v>
      </c>
      <c r="AU92" s="30" t="s">
        <v>57</v>
      </c>
      <c r="AV92" s="30" t="s">
        <v>58</v>
      </c>
      <c r="AW92" s="30" t="s">
        <v>59</v>
      </c>
      <c r="AX92" s="30" t="s">
        <v>60</v>
      </c>
      <c r="AY92" s="30" t="s">
        <v>61</v>
      </c>
      <c r="AZ92" s="30" t="s">
        <v>62</v>
      </c>
      <c r="BA92" s="30" t="s">
        <v>63</v>
      </c>
      <c r="BB92" s="30" t="s">
        <v>64</v>
      </c>
      <c r="BC92" s="30" t="s">
        <v>65</v>
      </c>
      <c r="BD92" s="31" t="s">
        <v>66</v>
      </c>
    </row>
    <row r="93" spans="1:92" s="1" customFormat="1" ht="10.9" customHeight="1" x14ac:dyDescent="0.2">
      <c r="B93" s="21"/>
      <c r="AR93" s="21"/>
      <c r="AS93" s="32"/>
      <c r="AT93" s="27"/>
      <c r="AU93" s="27"/>
      <c r="AV93" s="27"/>
      <c r="AW93" s="27"/>
      <c r="AX93" s="27"/>
      <c r="AY93" s="27"/>
      <c r="AZ93" s="27"/>
      <c r="BA93" s="27"/>
      <c r="BB93" s="27"/>
      <c r="BC93" s="27"/>
      <c r="BD93" s="186"/>
    </row>
    <row r="94" spans="1:92" s="5" customFormat="1" ht="32.450000000000003" customHeight="1" x14ac:dyDescent="0.2">
      <c r="B94" s="189"/>
      <c r="C94" s="149" t="s">
        <v>67</v>
      </c>
      <c r="D94" s="190"/>
      <c r="E94" s="190"/>
      <c r="F94" s="190"/>
      <c r="G94" s="190"/>
      <c r="H94" s="190"/>
      <c r="I94" s="190"/>
      <c r="J94" s="190"/>
      <c r="K94" s="190"/>
      <c r="L94" s="190"/>
      <c r="M94" s="190"/>
      <c r="N94" s="190"/>
      <c r="O94" s="190"/>
      <c r="P94" s="190"/>
      <c r="Q94" s="190"/>
      <c r="R94" s="190"/>
      <c r="S94" s="190"/>
      <c r="T94" s="190"/>
      <c r="U94" s="190"/>
      <c r="V94" s="190"/>
      <c r="W94" s="190"/>
      <c r="X94" s="190"/>
      <c r="Y94" s="190"/>
      <c r="Z94" s="190"/>
      <c r="AA94" s="190"/>
      <c r="AB94" s="190"/>
      <c r="AC94" s="190"/>
      <c r="AD94" s="190"/>
      <c r="AE94" s="190"/>
      <c r="AF94" s="190"/>
      <c r="AG94" s="235">
        <f>ROUND(SUM(AG95:AG97),2)</f>
        <v>0</v>
      </c>
      <c r="AH94" s="235"/>
      <c r="AI94" s="235"/>
      <c r="AJ94" s="235"/>
      <c r="AK94" s="235"/>
      <c r="AL94" s="235"/>
      <c r="AM94" s="235"/>
      <c r="AN94" s="236">
        <f>SUM(AN95:AP97)</f>
        <v>0</v>
      </c>
      <c r="AO94" s="236"/>
      <c r="AP94" s="236"/>
      <c r="AQ94" s="191" t="s">
        <v>1</v>
      </c>
      <c r="AR94" s="189"/>
      <c r="AS94" s="192">
        <f>ROUND(SUM(AS95:AS97),2)</f>
        <v>0</v>
      </c>
      <c r="AT94" s="193" t="e">
        <f>ROUND(SUM(AV94:AW94),2)</f>
        <v>#REF!</v>
      </c>
      <c r="AU94" s="194" t="e">
        <f>ROUND(SUM(AU95:AU97),5)</f>
        <v>#REF!</v>
      </c>
      <c r="AV94" s="193" t="e">
        <f>ROUND(AZ94*L29,2)</f>
        <v>#REF!</v>
      </c>
      <c r="AW94" s="193" t="e">
        <f>ROUND(BA94*L30,2)</f>
        <v>#REF!</v>
      </c>
      <c r="AX94" s="193" t="e">
        <f>ROUND(BB94*L29,2)</f>
        <v>#REF!</v>
      </c>
      <c r="AY94" s="193" t="e">
        <f>ROUND(BC94*L30,2)</f>
        <v>#REF!</v>
      </c>
      <c r="AZ94" s="193" t="e">
        <f>ROUND(SUM(AZ95:AZ97),2)</f>
        <v>#REF!</v>
      </c>
      <c r="BA94" s="193" t="e">
        <f>ROUND(SUM(BA95:BA97),2)</f>
        <v>#REF!</v>
      </c>
      <c r="BB94" s="193" t="e">
        <f>ROUND(SUM(BB95:BB97),2)</f>
        <v>#REF!</v>
      </c>
      <c r="BC94" s="193" t="e">
        <f>ROUND(SUM(BC95:BC97),2)</f>
        <v>#REF!</v>
      </c>
      <c r="BD94" s="195" t="e">
        <f>ROUND(SUM(BD95:BD97),2)</f>
        <v>#REF!</v>
      </c>
      <c r="BS94" s="33" t="s">
        <v>68</v>
      </c>
      <c r="BT94" s="33" t="s">
        <v>69</v>
      </c>
      <c r="BU94" s="34" t="s">
        <v>70</v>
      </c>
      <c r="BV94" s="33" t="s">
        <v>71</v>
      </c>
      <c r="BW94" s="33" t="s">
        <v>4</v>
      </c>
      <c r="BX94" s="33" t="s">
        <v>72</v>
      </c>
      <c r="CL94" s="33" t="s">
        <v>1</v>
      </c>
    </row>
    <row r="95" spans="1:92" s="6" customFormat="1" ht="16.5" customHeight="1" x14ac:dyDescent="0.2">
      <c r="A95" s="196" t="s">
        <v>73</v>
      </c>
      <c r="B95" s="197"/>
      <c r="C95" s="198"/>
      <c r="D95" s="213" t="s">
        <v>74</v>
      </c>
      <c r="E95" s="213"/>
      <c r="F95" s="213"/>
      <c r="G95" s="213"/>
      <c r="H95" s="213"/>
      <c r="I95" s="199"/>
      <c r="J95" s="213" t="s">
        <v>75</v>
      </c>
      <c r="K95" s="213"/>
      <c r="L95" s="213"/>
      <c r="M95" s="213"/>
      <c r="N95" s="213"/>
      <c r="O95" s="213"/>
      <c r="P95" s="213"/>
      <c r="Q95" s="213"/>
      <c r="R95" s="213"/>
      <c r="S95" s="213"/>
      <c r="T95" s="213"/>
      <c r="U95" s="213"/>
      <c r="V95" s="213"/>
      <c r="W95" s="213"/>
      <c r="X95" s="213"/>
      <c r="Y95" s="213"/>
      <c r="Z95" s="213"/>
      <c r="AA95" s="213"/>
      <c r="AB95" s="213"/>
      <c r="AC95" s="213"/>
      <c r="AD95" s="213"/>
      <c r="AE95" s="213"/>
      <c r="AF95" s="213"/>
      <c r="AG95" s="211">
        <f>'01 - Stavební část'!J30</f>
        <v>0</v>
      </c>
      <c r="AH95" s="212"/>
      <c r="AI95" s="212"/>
      <c r="AJ95" s="212"/>
      <c r="AK95" s="212"/>
      <c r="AL95" s="212"/>
      <c r="AM95" s="212"/>
      <c r="AN95" s="211">
        <f>SUM(AG95,AT95)</f>
        <v>0</v>
      </c>
      <c r="AO95" s="212"/>
      <c r="AP95" s="212"/>
      <c r="AQ95" s="200" t="s">
        <v>76</v>
      </c>
      <c r="AR95" s="197"/>
      <c r="AS95" s="201">
        <v>0</v>
      </c>
      <c r="AT95" s="202">
        <f>ROUND(SUM(AV95:AW95),2)</f>
        <v>0</v>
      </c>
      <c r="AU95" s="203">
        <f>'01 - Stavební část'!P157</f>
        <v>4515.9162430000006</v>
      </c>
      <c r="AV95" s="202">
        <f>'01 - Stavební část'!J33</f>
        <v>0</v>
      </c>
      <c r="AW95" s="202">
        <f>'01 - Stavební část'!J34</f>
        <v>0</v>
      </c>
      <c r="AX95" s="202">
        <f>'01 - Stavební část'!J35</f>
        <v>0</v>
      </c>
      <c r="AY95" s="202">
        <f>'01 - Stavební část'!J36</f>
        <v>0</v>
      </c>
      <c r="AZ95" s="202">
        <f>'01 - Stavební část'!F33</f>
        <v>0</v>
      </c>
      <c r="BA95" s="202">
        <f>'01 - Stavební část'!F34</f>
        <v>0</v>
      </c>
      <c r="BB95" s="202">
        <f>'01 - Stavební část'!F35</f>
        <v>0</v>
      </c>
      <c r="BC95" s="202">
        <f>'01 - Stavební část'!F36</f>
        <v>0</v>
      </c>
      <c r="BD95" s="204">
        <f>'01 - Stavební část'!F37</f>
        <v>0</v>
      </c>
      <c r="BK95" s="6">
        <f>AG95*1.21</f>
        <v>0</v>
      </c>
      <c r="BT95" s="35" t="s">
        <v>77</v>
      </c>
      <c r="BV95" s="35" t="s">
        <v>71</v>
      </c>
      <c r="BW95" s="35" t="s">
        <v>78</v>
      </c>
      <c r="BX95" s="35" t="s">
        <v>4</v>
      </c>
      <c r="CL95" s="35" t="s">
        <v>1</v>
      </c>
      <c r="CM95" s="35" t="s">
        <v>79</v>
      </c>
      <c r="CN95" s="6">
        <f>AG95*1.21</f>
        <v>0</v>
      </c>
    </row>
    <row r="96" spans="1:92" s="6" customFormat="1" ht="16.5" customHeight="1" x14ac:dyDescent="0.2">
      <c r="A96" s="196" t="s">
        <v>73</v>
      </c>
      <c r="B96" s="197"/>
      <c r="C96" s="198"/>
      <c r="D96" s="213"/>
      <c r="E96" s="213"/>
      <c r="F96" s="213"/>
      <c r="G96" s="213"/>
      <c r="H96" s="213"/>
      <c r="I96" s="199"/>
      <c r="J96" s="213"/>
      <c r="K96" s="213"/>
      <c r="L96" s="213"/>
      <c r="M96" s="213"/>
      <c r="N96" s="213"/>
      <c r="O96" s="213"/>
      <c r="P96" s="213"/>
      <c r="Q96" s="213"/>
      <c r="R96" s="213"/>
      <c r="S96" s="213"/>
      <c r="T96" s="213"/>
      <c r="U96" s="213"/>
      <c r="V96" s="213"/>
      <c r="W96" s="213"/>
      <c r="X96" s="213"/>
      <c r="Y96" s="213"/>
      <c r="Z96" s="213"/>
      <c r="AA96" s="213"/>
      <c r="AB96" s="213"/>
      <c r="AC96" s="213"/>
      <c r="AD96" s="213"/>
      <c r="AE96" s="213"/>
      <c r="AF96" s="213"/>
      <c r="AG96" s="211"/>
      <c r="AH96" s="212"/>
      <c r="AI96" s="212"/>
      <c r="AJ96" s="212"/>
      <c r="AK96" s="212"/>
      <c r="AL96" s="212"/>
      <c r="AM96" s="212"/>
      <c r="AN96" s="211"/>
      <c r="AO96" s="212"/>
      <c r="AP96" s="212"/>
      <c r="AQ96" s="200" t="s">
        <v>76</v>
      </c>
      <c r="AR96" s="197"/>
      <c r="AS96" s="201">
        <v>0</v>
      </c>
      <c r="AT96" s="202" t="e">
        <f>ROUND(SUM(AV96:AW96),2)</f>
        <v>#REF!</v>
      </c>
      <c r="AU96" s="203" t="e">
        <f>#REF!</f>
        <v>#REF!</v>
      </c>
      <c r="AV96" s="202" t="e">
        <f>#REF!</f>
        <v>#REF!</v>
      </c>
      <c r="AW96" s="202" t="e">
        <f>#REF!</f>
        <v>#REF!</v>
      </c>
      <c r="AX96" s="202" t="e">
        <f>#REF!</f>
        <v>#REF!</v>
      </c>
      <c r="AY96" s="202" t="e">
        <f>#REF!</f>
        <v>#REF!</v>
      </c>
      <c r="AZ96" s="202" t="e">
        <f>#REF!</f>
        <v>#REF!</v>
      </c>
      <c r="BA96" s="202" t="e">
        <f>#REF!</f>
        <v>#REF!</v>
      </c>
      <c r="BB96" s="202" t="e">
        <f>#REF!</f>
        <v>#REF!</v>
      </c>
      <c r="BC96" s="202" t="e">
        <f>#REF!</f>
        <v>#REF!</v>
      </c>
      <c r="BD96" s="204" t="e">
        <f>#REF!</f>
        <v>#REF!</v>
      </c>
      <c r="BT96" s="35" t="s">
        <v>77</v>
      </c>
      <c r="BV96" s="35" t="s">
        <v>71</v>
      </c>
      <c r="BW96" s="35" t="s">
        <v>80</v>
      </c>
      <c r="BX96" s="35" t="s">
        <v>4</v>
      </c>
      <c r="CL96" s="35" t="s">
        <v>1</v>
      </c>
      <c r="CM96" s="35" t="s">
        <v>79</v>
      </c>
    </row>
    <row r="97" spans="1:91" s="6" customFormat="1" ht="16.5" customHeight="1" x14ac:dyDescent="0.2">
      <c r="A97" s="196" t="s">
        <v>73</v>
      </c>
      <c r="B97" s="197"/>
      <c r="C97" s="198"/>
      <c r="D97" s="213" t="s">
        <v>81</v>
      </c>
      <c r="E97" s="213"/>
      <c r="F97" s="213"/>
      <c r="G97" s="213"/>
      <c r="H97" s="213"/>
      <c r="I97" s="199"/>
      <c r="J97" s="213" t="s">
        <v>82</v>
      </c>
      <c r="K97" s="213"/>
      <c r="L97" s="213"/>
      <c r="M97" s="213"/>
      <c r="N97" s="213"/>
      <c r="O97" s="213"/>
      <c r="P97" s="213"/>
      <c r="Q97" s="213"/>
      <c r="R97" s="213"/>
      <c r="S97" s="213"/>
      <c r="T97" s="213"/>
      <c r="U97" s="213"/>
      <c r="V97" s="213"/>
      <c r="W97" s="213"/>
      <c r="X97" s="213"/>
      <c r="Y97" s="213"/>
      <c r="Z97" s="213"/>
      <c r="AA97" s="213"/>
      <c r="AB97" s="213"/>
      <c r="AC97" s="213"/>
      <c r="AD97" s="213"/>
      <c r="AE97" s="213"/>
      <c r="AF97" s="213"/>
      <c r="AG97" s="211">
        <f>'90 - VRN'!J30</f>
        <v>0</v>
      </c>
      <c r="AH97" s="212"/>
      <c r="AI97" s="212"/>
      <c r="AJ97" s="212"/>
      <c r="AK97" s="212"/>
      <c r="AL97" s="212"/>
      <c r="AM97" s="212"/>
      <c r="AN97" s="211">
        <f>SUM(AG97,AT97)</f>
        <v>0</v>
      </c>
      <c r="AO97" s="212"/>
      <c r="AP97" s="212"/>
      <c r="AQ97" s="200" t="s">
        <v>76</v>
      </c>
      <c r="AR97" s="197"/>
      <c r="AS97" s="205">
        <v>0</v>
      </c>
      <c r="AT97" s="206">
        <f>ROUND(SUM(AV97:AW97),2)</f>
        <v>0</v>
      </c>
      <c r="AU97" s="207">
        <f>'90 - VRN'!P120</f>
        <v>0</v>
      </c>
      <c r="AV97" s="206">
        <f>'90 - VRN'!J33</f>
        <v>0</v>
      </c>
      <c r="AW97" s="206">
        <f>'90 - VRN'!J34</f>
        <v>0</v>
      </c>
      <c r="AX97" s="206">
        <f>'90 - VRN'!J35</f>
        <v>0</v>
      </c>
      <c r="AY97" s="206">
        <f>'90 - VRN'!J36</f>
        <v>0</v>
      </c>
      <c r="AZ97" s="206">
        <f>'90 - VRN'!F33</f>
        <v>0</v>
      </c>
      <c r="BA97" s="206">
        <f>'90 - VRN'!F34</f>
        <v>0</v>
      </c>
      <c r="BB97" s="206">
        <f>'90 - VRN'!F35</f>
        <v>0</v>
      </c>
      <c r="BC97" s="206">
        <f>'90 - VRN'!F36</f>
        <v>0</v>
      </c>
      <c r="BD97" s="208">
        <f>'90 - VRN'!F37</f>
        <v>0</v>
      </c>
      <c r="BT97" s="35" t="s">
        <v>77</v>
      </c>
      <c r="BV97" s="35" t="s">
        <v>71</v>
      </c>
      <c r="BW97" s="35" t="s">
        <v>83</v>
      </c>
      <c r="BX97" s="35" t="s">
        <v>4</v>
      </c>
      <c r="CL97" s="35" t="s">
        <v>1</v>
      </c>
      <c r="CM97" s="35" t="s">
        <v>79</v>
      </c>
    </row>
    <row r="98" spans="1:91" s="1" customFormat="1" ht="30" customHeight="1" x14ac:dyDescent="0.2">
      <c r="B98" s="21"/>
      <c r="AR98" s="21"/>
    </row>
    <row r="99" spans="1:91" s="1" customFormat="1" ht="6.95" customHeight="1" x14ac:dyDescent="0.2">
      <c r="B99" s="142"/>
      <c r="C99" s="25"/>
      <c r="D99" s="25"/>
      <c r="E99" s="25"/>
      <c r="F99" s="25"/>
      <c r="G99" s="25"/>
      <c r="H99" s="25"/>
      <c r="I99" s="25"/>
      <c r="J99" s="25"/>
      <c r="K99" s="25"/>
      <c r="L99" s="25"/>
      <c r="M99" s="25"/>
      <c r="N99" s="25"/>
      <c r="O99" s="25"/>
      <c r="P99" s="25"/>
      <c r="Q99" s="25"/>
      <c r="R99" s="25"/>
      <c r="S99" s="25"/>
      <c r="T99" s="25"/>
      <c r="U99" s="25"/>
      <c r="V99" s="25"/>
      <c r="W99" s="25"/>
      <c r="X99" s="25"/>
      <c r="Y99" s="25"/>
      <c r="Z99" s="25"/>
      <c r="AA99" s="25"/>
      <c r="AB99" s="25"/>
      <c r="AC99" s="25"/>
      <c r="AD99" s="25"/>
      <c r="AE99" s="25"/>
      <c r="AF99" s="25"/>
      <c r="AG99" s="25"/>
      <c r="AH99" s="25"/>
      <c r="AI99" s="25"/>
      <c r="AJ99" s="25"/>
      <c r="AK99" s="25"/>
      <c r="AL99" s="25"/>
      <c r="AM99" s="25"/>
      <c r="AN99" s="25"/>
      <c r="AO99" s="25"/>
      <c r="AP99" s="25"/>
      <c r="AQ99" s="25"/>
      <c r="AR99" s="21"/>
    </row>
  </sheetData>
  <mergeCells count="48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7:AP97"/>
    <mergeCell ref="AG97:AM97"/>
    <mergeCell ref="D97:H97"/>
    <mergeCell ref="J97:AF97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01 - Stavební část'!C2" display="/" xr:uid="{00000000-0004-0000-0000-000000000000}"/>
    <hyperlink ref="A96" location="'02 - Informační systém'!C2" display="/" xr:uid="{00000000-0004-0000-0000-000001000000}"/>
    <hyperlink ref="A97" location="'90 - VRN'!C2" display="/" xr:uid="{00000000-0004-0000-0000-000002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978"/>
  <sheetViews>
    <sheetView showGridLines="0" tabSelected="1" topLeftCell="A762" zoomScaleNormal="100" workbookViewId="0">
      <selection activeCell="I759" sqref="I759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style="92" customWidth="1"/>
    <col min="10" max="11" width="22.33203125" customWidth="1"/>
    <col min="12" max="12" width="9.33203125" hidden="1" customWidth="1"/>
    <col min="13" max="13" width="10.83203125" hidden="1" customWidth="1"/>
    <col min="14" max="14" width="9.33203125" hidden="1" customWidth="1"/>
    <col min="15" max="20" width="14.1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332031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hidden="1" customWidth="1"/>
    <col min="30" max="30" width="15" hidden="1" customWidth="1"/>
    <col min="31" max="31" width="16.33203125" hidden="1" customWidth="1"/>
    <col min="32" max="43" width="9.33203125" hidden="1" customWidth="1"/>
    <col min="44" max="56" width="0" hidden="1" customWidth="1"/>
    <col min="57" max="57" width="16.1640625" hidden="1" customWidth="1"/>
    <col min="58" max="66" width="0" hidden="1" customWidth="1"/>
  </cols>
  <sheetData>
    <row r="2" spans="2:46" ht="36.950000000000003" customHeight="1" x14ac:dyDescent="0.2">
      <c r="L2" s="24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7" t="s">
        <v>78</v>
      </c>
    </row>
    <row r="3" spans="2:46" ht="6.95" customHeight="1" x14ac:dyDescent="0.2">
      <c r="B3" s="132"/>
      <c r="C3" s="18"/>
      <c r="D3" s="18"/>
      <c r="E3" s="18"/>
      <c r="F3" s="18"/>
      <c r="G3" s="18"/>
      <c r="H3" s="18"/>
      <c r="I3" s="93"/>
      <c r="J3" s="18"/>
      <c r="K3" s="18"/>
      <c r="L3" s="19"/>
      <c r="AT3" s="17" t="s">
        <v>79</v>
      </c>
    </row>
    <row r="4" spans="2:46" ht="24.95" customHeight="1" x14ac:dyDescent="0.2">
      <c r="B4" s="19"/>
      <c r="D4" s="133" t="s">
        <v>84</v>
      </c>
      <c r="L4" s="19"/>
      <c r="M4" s="36" t="s">
        <v>10</v>
      </c>
      <c r="AT4" s="17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0" t="s">
        <v>14</v>
      </c>
      <c r="L6" s="19"/>
    </row>
    <row r="7" spans="2:46" ht="16.5" customHeight="1" x14ac:dyDescent="0.2">
      <c r="B7" s="19"/>
      <c r="E7" s="245" t="str">
        <f>'Rekapitulace stavby'!K6</f>
        <v>Areál UK Bohunice - vestavba pavilonu A8</v>
      </c>
      <c r="F7" s="246"/>
      <c r="G7" s="246"/>
      <c r="H7" s="246"/>
      <c r="L7" s="19"/>
    </row>
    <row r="8" spans="2:46" s="1" customFormat="1" ht="12" customHeight="1" x14ac:dyDescent="0.2">
      <c r="B8" s="21"/>
      <c r="D8" s="20" t="s">
        <v>85</v>
      </c>
      <c r="I8" s="94"/>
      <c r="L8" s="21"/>
    </row>
    <row r="9" spans="2:46" s="1" customFormat="1" ht="16.5" customHeight="1" x14ac:dyDescent="0.2">
      <c r="B9" s="21"/>
      <c r="E9" s="214" t="s">
        <v>86</v>
      </c>
      <c r="F9" s="244"/>
      <c r="G9" s="244"/>
      <c r="H9" s="244"/>
      <c r="I9" s="94"/>
      <c r="L9" s="21"/>
    </row>
    <row r="10" spans="2:46" s="1" customFormat="1" x14ac:dyDescent="0.2">
      <c r="B10" s="21"/>
      <c r="I10" s="94"/>
      <c r="L10" s="21"/>
    </row>
    <row r="11" spans="2:46" s="1" customFormat="1" ht="12" customHeight="1" x14ac:dyDescent="0.2">
      <c r="B11" s="21"/>
      <c r="D11" s="20" t="s">
        <v>16</v>
      </c>
      <c r="F11" s="114" t="s">
        <v>1</v>
      </c>
      <c r="I11" s="95" t="s">
        <v>17</v>
      </c>
      <c r="J11" s="114" t="s">
        <v>1</v>
      </c>
      <c r="L11" s="21"/>
    </row>
    <row r="12" spans="2:46" s="1" customFormat="1" ht="12" customHeight="1" x14ac:dyDescent="0.2">
      <c r="B12" s="21"/>
      <c r="D12" s="20" t="s">
        <v>18</v>
      </c>
      <c r="F12" s="114" t="s">
        <v>19</v>
      </c>
      <c r="I12" s="95" t="s">
        <v>20</v>
      </c>
      <c r="J12" s="115"/>
      <c r="L12" s="21"/>
    </row>
    <row r="13" spans="2:46" s="1" customFormat="1" ht="10.9" customHeight="1" x14ac:dyDescent="0.2">
      <c r="B13" s="21"/>
      <c r="I13" s="94"/>
      <c r="L13" s="21"/>
    </row>
    <row r="14" spans="2:46" s="1" customFormat="1" ht="12" customHeight="1" x14ac:dyDescent="0.2">
      <c r="B14" s="21"/>
      <c r="D14" s="20" t="s">
        <v>21</v>
      </c>
      <c r="I14" s="95" t="s">
        <v>22</v>
      </c>
      <c r="J14" s="114" t="str">
        <f>IF('Rekapitulace stavby'!AN10="","",'Rekapitulace stavby'!AN10)</f>
        <v/>
      </c>
      <c r="L14" s="21"/>
    </row>
    <row r="15" spans="2:46" s="1" customFormat="1" ht="18" customHeight="1" x14ac:dyDescent="0.2">
      <c r="B15" s="21"/>
      <c r="E15" s="114" t="str">
        <f>IF('Rekapitulace stavby'!E11="","",'Rekapitulace stavby'!E11)</f>
        <v xml:space="preserve"> </v>
      </c>
      <c r="I15" s="95" t="s">
        <v>23</v>
      </c>
      <c r="J15" s="114" t="str">
        <f>IF('Rekapitulace stavby'!AN11="","",'Rekapitulace stavby'!AN11)</f>
        <v/>
      </c>
      <c r="L15" s="21"/>
    </row>
    <row r="16" spans="2:46" s="1" customFormat="1" ht="6.95" customHeight="1" x14ac:dyDescent="0.2">
      <c r="B16" s="21"/>
      <c r="I16" s="94"/>
      <c r="L16" s="21"/>
    </row>
    <row r="17" spans="2:12" s="1" customFormat="1" ht="12" customHeight="1" x14ac:dyDescent="0.2">
      <c r="B17" s="21"/>
      <c r="D17" s="20" t="s">
        <v>24</v>
      </c>
      <c r="I17" s="95" t="s">
        <v>22</v>
      </c>
      <c r="J17" s="114" t="str">
        <f>'Rekapitulace stavby'!AN13</f>
        <v/>
      </c>
      <c r="L17" s="21"/>
    </row>
    <row r="18" spans="2:12" s="1" customFormat="1" ht="18" customHeight="1" x14ac:dyDescent="0.2">
      <c r="B18" s="21"/>
      <c r="E18" s="237" t="str">
        <f>'Rekapitulace stavby'!E14</f>
        <v xml:space="preserve"> </v>
      </c>
      <c r="F18" s="237"/>
      <c r="G18" s="237"/>
      <c r="H18" s="237"/>
      <c r="I18" s="95" t="s">
        <v>23</v>
      </c>
      <c r="J18" s="114" t="str">
        <f>'Rekapitulace stavby'!AN14</f>
        <v/>
      </c>
      <c r="L18" s="21"/>
    </row>
    <row r="19" spans="2:12" s="1" customFormat="1" ht="6.95" customHeight="1" x14ac:dyDescent="0.2">
      <c r="B19" s="21"/>
      <c r="I19" s="94"/>
      <c r="L19" s="21"/>
    </row>
    <row r="20" spans="2:12" s="1" customFormat="1" ht="12" customHeight="1" x14ac:dyDescent="0.2">
      <c r="B20" s="21"/>
      <c r="D20" s="20" t="s">
        <v>25</v>
      </c>
      <c r="I20" s="95" t="s">
        <v>22</v>
      </c>
      <c r="J20" s="114" t="str">
        <f>IF('Rekapitulace stavby'!AN16="","",'Rekapitulace stavby'!AN16)</f>
        <v/>
      </c>
      <c r="L20" s="21"/>
    </row>
    <row r="21" spans="2:12" s="1" customFormat="1" ht="18" customHeight="1" x14ac:dyDescent="0.2">
      <c r="B21" s="21"/>
      <c r="E21" s="114" t="str">
        <f>IF('Rekapitulace stavby'!E17="","",'Rekapitulace stavby'!E17)</f>
        <v xml:space="preserve"> </v>
      </c>
      <c r="I21" s="95" t="s">
        <v>23</v>
      </c>
      <c r="J21" s="114" t="str">
        <f>IF('Rekapitulace stavby'!AN17="","",'Rekapitulace stavby'!AN17)</f>
        <v/>
      </c>
      <c r="L21" s="21"/>
    </row>
    <row r="22" spans="2:12" s="1" customFormat="1" ht="6.95" customHeight="1" x14ac:dyDescent="0.2">
      <c r="B22" s="21"/>
      <c r="I22" s="94"/>
      <c r="L22" s="21"/>
    </row>
    <row r="23" spans="2:12" s="1" customFormat="1" ht="12" customHeight="1" x14ac:dyDescent="0.2">
      <c r="B23" s="21"/>
      <c r="D23" s="20" t="s">
        <v>27</v>
      </c>
      <c r="I23" s="95" t="s">
        <v>22</v>
      </c>
      <c r="J23" s="114" t="str">
        <f>IF('Rekapitulace stavby'!AN19="","",'Rekapitulace stavby'!AN19)</f>
        <v/>
      </c>
      <c r="L23" s="21"/>
    </row>
    <row r="24" spans="2:12" s="1" customFormat="1" ht="18" customHeight="1" x14ac:dyDescent="0.2">
      <c r="B24" s="21"/>
      <c r="E24" s="114" t="str">
        <f>IF('Rekapitulace stavby'!E20="","",'Rekapitulace stavby'!E20)</f>
        <v xml:space="preserve"> </v>
      </c>
      <c r="I24" s="95" t="s">
        <v>23</v>
      </c>
      <c r="J24" s="114" t="str">
        <f>IF('Rekapitulace stavby'!AN20="","",'Rekapitulace stavby'!AN20)</f>
        <v/>
      </c>
      <c r="L24" s="21"/>
    </row>
    <row r="25" spans="2:12" s="1" customFormat="1" ht="6.95" customHeight="1" x14ac:dyDescent="0.2">
      <c r="B25" s="21"/>
      <c r="I25" s="94"/>
      <c r="L25" s="21"/>
    </row>
    <row r="26" spans="2:12" s="1" customFormat="1" ht="12" customHeight="1" x14ac:dyDescent="0.2">
      <c r="B26" s="21"/>
      <c r="D26" s="20" t="s">
        <v>28</v>
      </c>
      <c r="I26" s="94"/>
      <c r="L26" s="21"/>
    </row>
    <row r="27" spans="2:12" s="7" customFormat="1" ht="16.5" customHeight="1" x14ac:dyDescent="0.2">
      <c r="B27" s="37"/>
      <c r="E27" s="240" t="s">
        <v>1</v>
      </c>
      <c r="F27" s="240"/>
      <c r="G27" s="240"/>
      <c r="H27" s="240"/>
      <c r="I27" s="96"/>
      <c r="L27" s="37"/>
    </row>
    <row r="28" spans="2:12" s="1" customFormat="1" ht="6.95" customHeight="1" x14ac:dyDescent="0.2">
      <c r="B28" s="21"/>
      <c r="I28" s="94"/>
      <c r="L28" s="21"/>
    </row>
    <row r="29" spans="2:12" s="1" customFormat="1" ht="6.95" customHeight="1" x14ac:dyDescent="0.2">
      <c r="B29" s="21"/>
      <c r="D29" s="27"/>
      <c r="E29" s="27"/>
      <c r="F29" s="27"/>
      <c r="G29" s="27"/>
      <c r="H29" s="27"/>
      <c r="I29" s="97"/>
      <c r="J29" s="27"/>
      <c r="K29" s="27"/>
      <c r="L29" s="21"/>
    </row>
    <row r="30" spans="2:12" s="1" customFormat="1" ht="25.35" customHeight="1" x14ac:dyDescent="0.2">
      <c r="B30" s="21"/>
      <c r="D30" s="134" t="s">
        <v>29</v>
      </c>
      <c r="I30" s="94"/>
      <c r="J30" s="116">
        <f>ROUND(J157, 2)</f>
        <v>0</v>
      </c>
      <c r="L30" s="21"/>
    </row>
    <row r="31" spans="2:12" s="1" customFormat="1" ht="6.95" customHeight="1" x14ac:dyDescent="0.2">
      <c r="B31" s="21"/>
      <c r="D31" s="27"/>
      <c r="E31" s="27"/>
      <c r="F31" s="27"/>
      <c r="G31" s="27"/>
      <c r="H31" s="27"/>
      <c r="I31" s="97"/>
      <c r="J31" s="27"/>
      <c r="K31" s="27"/>
      <c r="L31" s="21"/>
    </row>
    <row r="32" spans="2:12" s="1" customFormat="1" ht="14.45" customHeight="1" x14ac:dyDescent="0.2">
      <c r="B32" s="21"/>
      <c r="F32" s="23" t="s">
        <v>31</v>
      </c>
      <c r="I32" s="98" t="s">
        <v>30</v>
      </c>
      <c r="J32" s="23" t="s">
        <v>32</v>
      </c>
      <c r="L32" s="21"/>
    </row>
    <row r="33" spans="2:12" s="1" customFormat="1" ht="14.45" customHeight="1" x14ac:dyDescent="0.2">
      <c r="B33" s="21"/>
      <c r="D33" s="135" t="s">
        <v>33</v>
      </c>
      <c r="E33" s="20" t="s">
        <v>34</v>
      </c>
      <c r="F33" s="117">
        <f>ROUND((SUM(BE157:BE977)),  2)</f>
        <v>0</v>
      </c>
      <c r="I33" s="99">
        <v>0.21</v>
      </c>
      <c r="J33" s="117">
        <f>ROUND(((SUM(BE157:BE977))*I33),  2)</f>
        <v>0</v>
      </c>
      <c r="L33" s="21"/>
    </row>
    <row r="34" spans="2:12" s="1" customFormat="1" ht="14.45" customHeight="1" x14ac:dyDescent="0.2">
      <c r="B34" s="21"/>
      <c r="E34" s="20" t="s">
        <v>35</v>
      </c>
      <c r="F34" s="117">
        <f>ROUND((SUM(BF157:BF977)),  2)</f>
        <v>0</v>
      </c>
      <c r="I34" s="99">
        <v>0.12</v>
      </c>
      <c r="J34" s="117">
        <f>ROUND(((SUM(BF157:BF977))*I34),  2)</f>
        <v>0</v>
      </c>
      <c r="L34" s="21"/>
    </row>
    <row r="35" spans="2:12" s="1" customFormat="1" ht="14.45" hidden="1" customHeight="1" x14ac:dyDescent="0.2">
      <c r="B35" s="21"/>
      <c r="E35" s="20" t="s">
        <v>36</v>
      </c>
      <c r="F35" s="117">
        <f>ROUND((SUM(BG157:BG977)),  2)</f>
        <v>0</v>
      </c>
      <c r="I35" s="99">
        <v>0.21</v>
      </c>
      <c r="J35" s="117">
        <f>0</f>
        <v>0</v>
      </c>
      <c r="L35" s="21"/>
    </row>
    <row r="36" spans="2:12" s="1" customFormat="1" ht="14.45" hidden="1" customHeight="1" x14ac:dyDescent="0.2">
      <c r="B36" s="21"/>
      <c r="E36" s="20" t="s">
        <v>37</v>
      </c>
      <c r="F36" s="117">
        <f>ROUND((SUM(BH157:BH977)),  2)</f>
        <v>0</v>
      </c>
      <c r="I36" s="99">
        <v>0.12</v>
      </c>
      <c r="J36" s="117">
        <f>0</f>
        <v>0</v>
      </c>
      <c r="L36" s="21"/>
    </row>
    <row r="37" spans="2:12" s="1" customFormat="1" ht="14.45" hidden="1" customHeight="1" x14ac:dyDescent="0.2">
      <c r="B37" s="21"/>
      <c r="E37" s="20" t="s">
        <v>38</v>
      </c>
      <c r="F37" s="117">
        <f>ROUND((SUM(BI157:BI977)),  2)</f>
        <v>0</v>
      </c>
      <c r="I37" s="99">
        <v>0</v>
      </c>
      <c r="J37" s="117">
        <f>0</f>
        <v>0</v>
      </c>
      <c r="L37" s="21"/>
    </row>
    <row r="38" spans="2:12" s="1" customFormat="1" ht="6.95" customHeight="1" x14ac:dyDescent="0.2">
      <c r="B38" s="21"/>
      <c r="I38" s="94"/>
      <c r="L38" s="21"/>
    </row>
    <row r="39" spans="2:12" s="1" customFormat="1" ht="25.35" customHeight="1" x14ac:dyDescent="0.2">
      <c r="B39" s="21"/>
      <c r="C39" s="39"/>
      <c r="D39" s="136" t="s">
        <v>39</v>
      </c>
      <c r="E39" s="28"/>
      <c r="F39" s="28"/>
      <c r="G39" s="137" t="s">
        <v>40</v>
      </c>
      <c r="H39" s="138" t="s">
        <v>41</v>
      </c>
      <c r="I39" s="100"/>
      <c r="J39" s="118">
        <f>SUM(J30:J37)</f>
        <v>0</v>
      </c>
      <c r="K39" s="40"/>
      <c r="L39" s="21"/>
    </row>
    <row r="40" spans="2:12" s="1" customFormat="1" ht="14.45" customHeight="1" x14ac:dyDescent="0.2">
      <c r="B40" s="21"/>
      <c r="I40" s="94"/>
      <c r="L40" s="21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21"/>
      <c r="D50" s="139" t="s">
        <v>42</v>
      </c>
      <c r="E50" s="24"/>
      <c r="F50" s="24"/>
      <c r="G50" s="139" t="s">
        <v>43</v>
      </c>
      <c r="H50" s="24"/>
      <c r="I50" s="101"/>
      <c r="J50" s="24"/>
      <c r="K50" s="24"/>
      <c r="L50" s="2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21"/>
      <c r="D61" s="140" t="s">
        <v>44</v>
      </c>
      <c r="E61" s="22"/>
      <c r="F61" s="141" t="s">
        <v>45</v>
      </c>
      <c r="G61" s="140" t="s">
        <v>44</v>
      </c>
      <c r="H61" s="22"/>
      <c r="I61" s="102"/>
      <c r="J61" s="119" t="s">
        <v>45</v>
      </c>
      <c r="K61" s="22"/>
      <c r="L61" s="2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21"/>
      <c r="D65" s="139" t="s">
        <v>46</v>
      </c>
      <c r="E65" s="24"/>
      <c r="F65" s="24"/>
      <c r="G65" s="139" t="s">
        <v>47</v>
      </c>
      <c r="H65" s="24"/>
      <c r="I65" s="101"/>
      <c r="J65" s="24"/>
      <c r="K65" s="24"/>
      <c r="L65" s="2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21"/>
      <c r="D76" s="140" t="s">
        <v>44</v>
      </c>
      <c r="E76" s="22"/>
      <c r="F76" s="141" t="s">
        <v>45</v>
      </c>
      <c r="G76" s="140" t="s">
        <v>44</v>
      </c>
      <c r="H76" s="22"/>
      <c r="I76" s="102"/>
      <c r="J76" s="119" t="s">
        <v>45</v>
      </c>
      <c r="K76" s="22"/>
      <c r="L76" s="21"/>
    </row>
    <row r="77" spans="2:12" s="1" customFormat="1" ht="14.45" customHeight="1" x14ac:dyDescent="0.2">
      <c r="B77" s="142"/>
      <c r="C77" s="25"/>
      <c r="D77" s="25"/>
      <c r="E77" s="25"/>
      <c r="F77" s="25"/>
      <c r="G77" s="25"/>
      <c r="H77" s="25"/>
      <c r="I77" s="103"/>
      <c r="J77" s="25"/>
      <c r="K77" s="25"/>
      <c r="L77" s="21"/>
    </row>
    <row r="81" spans="2:47" s="1" customFormat="1" ht="6.95" customHeight="1" x14ac:dyDescent="0.2">
      <c r="B81" s="143"/>
      <c r="C81" s="26"/>
      <c r="D81" s="26"/>
      <c r="E81" s="26"/>
      <c r="F81" s="26"/>
      <c r="G81" s="26"/>
      <c r="H81" s="26"/>
      <c r="I81" s="104"/>
      <c r="J81" s="26"/>
      <c r="K81" s="26"/>
      <c r="L81" s="21"/>
    </row>
    <row r="82" spans="2:47" s="1" customFormat="1" ht="24.95" customHeight="1" x14ac:dyDescent="0.2">
      <c r="B82" s="21"/>
      <c r="C82" s="133" t="s">
        <v>87</v>
      </c>
      <c r="I82" s="94"/>
      <c r="L82" s="21"/>
    </row>
    <row r="83" spans="2:47" s="1" customFormat="1" ht="6.95" customHeight="1" x14ac:dyDescent="0.2">
      <c r="B83" s="21"/>
      <c r="I83" s="94"/>
      <c r="L83" s="21"/>
    </row>
    <row r="84" spans="2:47" s="1" customFormat="1" ht="12" customHeight="1" x14ac:dyDescent="0.2">
      <c r="B84" s="21"/>
      <c r="C84" s="20" t="s">
        <v>14</v>
      </c>
      <c r="I84" s="94"/>
      <c r="L84" s="21"/>
    </row>
    <row r="85" spans="2:47" s="1" customFormat="1" ht="16.5" customHeight="1" x14ac:dyDescent="0.2">
      <c r="B85" s="21"/>
      <c r="E85" s="245" t="str">
        <f>E7</f>
        <v>Areál UK Bohunice - vestavba pavilonu A8</v>
      </c>
      <c r="F85" s="246"/>
      <c r="G85" s="246"/>
      <c r="H85" s="246"/>
      <c r="I85" s="94"/>
      <c r="L85" s="21"/>
    </row>
    <row r="86" spans="2:47" s="1" customFormat="1" ht="12" customHeight="1" x14ac:dyDescent="0.2">
      <c r="B86" s="21"/>
      <c r="C86" s="20" t="s">
        <v>85</v>
      </c>
      <c r="I86" s="94"/>
      <c r="L86" s="21"/>
    </row>
    <row r="87" spans="2:47" s="1" customFormat="1" ht="16.5" customHeight="1" x14ac:dyDescent="0.2">
      <c r="B87" s="21"/>
      <c r="E87" s="214" t="str">
        <f>E9</f>
        <v>01 - Stavební část</v>
      </c>
      <c r="F87" s="244"/>
      <c r="G87" s="244"/>
      <c r="H87" s="244"/>
      <c r="I87" s="94"/>
      <c r="L87" s="21"/>
    </row>
    <row r="88" spans="2:47" s="1" customFormat="1" ht="6.95" customHeight="1" x14ac:dyDescent="0.2">
      <c r="B88" s="21"/>
      <c r="I88" s="94"/>
      <c r="L88" s="21"/>
    </row>
    <row r="89" spans="2:47" s="1" customFormat="1" ht="12" customHeight="1" x14ac:dyDescent="0.2">
      <c r="B89" s="21"/>
      <c r="C89" s="20" t="s">
        <v>18</v>
      </c>
      <c r="F89" s="114" t="str">
        <f>F12</f>
        <v xml:space="preserve"> </v>
      </c>
      <c r="I89" s="95" t="s">
        <v>20</v>
      </c>
      <c r="J89" s="115" t="str">
        <f>IF(J12="","",J12)</f>
        <v/>
      </c>
      <c r="L89" s="21"/>
    </row>
    <row r="90" spans="2:47" s="1" customFormat="1" ht="6.95" customHeight="1" x14ac:dyDescent="0.2">
      <c r="B90" s="21"/>
      <c r="I90" s="94"/>
      <c r="L90" s="21"/>
    </row>
    <row r="91" spans="2:47" s="1" customFormat="1" ht="15.2" customHeight="1" x14ac:dyDescent="0.2">
      <c r="B91" s="21"/>
      <c r="C91" s="20" t="s">
        <v>21</v>
      </c>
      <c r="F91" s="114" t="str">
        <f>E15</f>
        <v xml:space="preserve"> </v>
      </c>
      <c r="I91" s="95" t="s">
        <v>25</v>
      </c>
      <c r="J91" s="120" t="str">
        <f>E21</f>
        <v xml:space="preserve"> </v>
      </c>
      <c r="L91" s="21"/>
    </row>
    <row r="92" spans="2:47" s="1" customFormat="1" ht="15.2" customHeight="1" x14ac:dyDescent="0.2">
      <c r="B92" s="21"/>
      <c r="C92" s="20" t="s">
        <v>24</v>
      </c>
      <c r="F92" s="114" t="str">
        <f>IF(E18="","",E18)</f>
        <v xml:space="preserve"> </v>
      </c>
      <c r="I92" s="95" t="s">
        <v>27</v>
      </c>
      <c r="J92" s="120" t="str">
        <f>E24</f>
        <v xml:space="preserve"> </v>
      </c>
      <c r="L92" s="21"/>
    </row>
    <row r="93" spans="2:47" s="1" customFormat="1" ht="10.35" customHeight="1" x14ac:dyDescent="0.2">
      <c r="B93" s="21"/>
      <c r="I93" s="94"/>
      <c r="L93" s="21"/>
    </row>
    <row r="94" spans="2:47" s="1" customFormat="1" ht="29.25" customHeight="1" x14ac:dyDescent="0.2">
      <c r="B94" s="21"/>
      <c r="C94" s="144" t="s">
        <v>88</v>
      </c>
      <c r="D94" s="39"/>
      <c r="E94" s="39"/>
      <c r="F94" s="39"/>
      <c r="G94" s="39"/>
      <c r="H94" s="39"/>
      <c r="I94" s="105"/>
      <c r="J94" s="121" t="s">
        <v>89</v>
      </c>
      <c r="K94" s="39"/>
      <c r="L94" s="21"/>
    </row>
    <row r="95" spans="2:47" s="1" customFormat="1" ht="10.35" customHeight="1" x14ac:dyDescent="0.2">
      <c r="B95" s="21"/>
      <c r="I95" s="94"/>
      <c r="L95" s="21"/>
    </row>
    <row r="96" spans="2:47" s="1" customFormat="1" ht="22.9" customHeight="1" x14ac:dyDescent="0.2">
      <c r="B96" s="21"/>
      <c r="C96" s="145" t="s">
        <v>90</v>
      </c>
      <c r="I96" s="94"/>
      <c r="J96" s="116">
        <f>J157</f>
        <v>0</v>
      </c>
      <c r="L96" s="21"/>
      <c r="AU96" s="17" t="s">
        <v>91</v>
      </c>
    </row>
    <row r="97" spans="2:12" s="8" customFormat="1" ht="24.95" customHeight="1" x14ac:dyDescent="0.2">
      <c r="B97" s="41"/>
      <c r="D97" s="146" t="s">
        <v>92</v>
      </c>
      <c r="E97" s="42"/>
      <c r="F97" s="42"/>
      <c r="G97" s="42"/>
      <c r="H97" s="42"/>
      <c r="I97" s="106"/>
      <c r="J97" s="122">
        <f>J158</f>
        <v>0</v>
      </c>
      <c r="L97" s="41"/>
    </row>
    <row r="98" spans="2:12" s="9" customFormat="1" ht="19.899999999999999" customHeight="1" x14ac:dyDescent="0.2">
      <c r="B98" s="43"/>
      <c r="D98" s="147" t="s">
        <v>93</v>
      </c>
      <c r="E98" s="44"/>
      <c r="F98" s="44"/>
      <c r="G98" s="44"/>
      <c r="H98" s="44"/>
      <c r="I98" s="107"/>
      <c r="J98" s="123">
        <f>J159</f>
        <v>0</v>
      </c>
      <c r="L98" s="43"/>
    </row>
    <row r="99" spans="2:12" s="9" customFormat="1" ht="19.899999999999999" customHeight="1" x14ac:dyDescent="0.2">
      <c r="B99" s="43"/>
      <c r="D99" s="147" t="s">
        <v>94</v>
      </c>
      <c r="E99" s="44"/>
      <c r="F99" s="44"/>
      <c r="G99" s="44"/>
      <c r="H99" s="44"/>
      <c r="I99" s="107"/>
      <c r="J99" s="123">
        <f>J210</f>
        <v>0</v>
      </c>
      <c r="L99" s="43"/>
    </row>
    <row r="100" spans="2:12" s="9" customFormat="1" ht="14.85" customHeight="1" x14ac:dyDescent="0.2">
      <c r="B100" s="43"/>
      <c r="D100" s="147" t="s">
        <v>95</v>
      </c>
      <c r="E100" s="44"/>
      <c r="F100" s="44"/>
      <c r="G100" s="44"/>
      <c r="H100" s="44"/>
      <c r="I100" s="107"/>
      <c r="J100" s="123">
        <f>J268</f>
        <v>0</v>
      </c>
      <c r="L100" s="43"/>
    </row>
    <row r="101" spans="2:12" s="9" customFormat="1" ht="19.899999999999999" customHeight="1" x14ac:dyDescent="0.2">
      <c r="B101" s="43"/>
      <c r="D101" s="147" t="s">
        <v>96</v>
      </c>
      <c r="E101" s="44"/>
      <c r="F101" s="44"/>
      <c r="G101" s="44"/>
      <c r="H101" s="44"/>
      <c r="I101" s="107"/>
      <c r="J101" s="123">
        <f>J272</f>
        <v>0</v>
      </c>
      <c r="L101" s="43"/>
    </row>
    <row r="102" spans="2:12" s="9" customFormat="1" ht="19.899999999999999" customHeight="1" x14ac:dyDescent="0.2">
      <c r="B102" s="43"/>
      <c r="D102" s="147" t="s">
        <v>97</v>
      </c>
      <c r="E102" s="44"/>
      <c r="F102" s="44"/>
      <c r="G102" s="44"/>
      <c r="H102" s="44"/>
      <c r="I102" s="107"/>
      <c r="J102" s="123">
        <f>J289</f>
        <v>0</v>
      </c>
      <c r="L102" s="43"/>
    </row>
    <row r="103" spans="2:12" s="9" customFormat="1" ht="19.899999999999999" customHeight="1" x14ac:dyDescent="0.2">
      <c r="B103" s="43"/>
      <c r="D103" s="147" t="s">
        <v>98</v>
      </c>
      <c r="E103" s="44"/>
      <c r="F103" s="44"/>
      <c r="G103" s="44"/>
      <c r="H103" s="44"/>
      <c r="I103" s="107"/>
      <c r="J103" s="123">
        <f>J309</f>
        <v>0</v>
      </c>
      <c r="L103" s="43"/>
    </row>
    <row r="104" spans="2:12" s="9" customFormat="1" ht="19.899999999999999" customHeight="1" x14ac:dyDescent="0.2">
      <c r="B104" s="43"/>
      <c r="D104" s="147" t="s">
        <v>99</v>
      </c>
      <c r="E104" s="44"/>
      <c r="F104" s="44"/>
      <c r="G104" s="44"/>
      <c r="H104" s="44"/>
      <c r="I104" s="107"/>
      <c r="J104" s="123">
        <f>J366</f>
        <v>0</v>
      </c>
      <c r="L104" s="43"/>
    </row>
    <row r="105" spans="2:12" s="9" customFormat="1" ht="19.899999999999999" customHeight="1" x14ac:dyDescent="0.2">
      <c r="B105" s="43"/>
      <c r="D105" s="147" t="s">
        <v>100</v>
      </c>
      <c r="E105" s="44"/>
      <c r="F105" s="44"/>
      <c r="G105" s="44"/>
      <c r="H105" s="44"/>
      <c r="I105" s="107"/>
      <c r="J105" s="123">
        <f>J414</f>
        <v>0</v>
      </c>
      <c r="L105" s="43"/>
    </row>
    <row r="106" spans="2:12" s="9" customFormat="1" ht="19.899999999999999" customHeight="1" x14ac:dyDescent="0.2">
      <c r="B106" s="43"/>
      <c r="D106" s="147" t="s">
        <v>101</v>
      </c>
      <c r="E106" s="44"/>
      <c r="F106" s="44"/>
      <c r="G106" s="44"/>
      <c r="H106" s="44"/>
      <c r="I106" s="107"/>
      <c r="J106" s="123">
        <f>J418</f>
        <v>0</v>
      </c>
      <c r="L106" s="43"/>
    </row>
    <row r="107" spans="2:12" s="9" customFormat="1" ht="19.899999999999999" customHeight="1" x14ac:dyDescent="0.2">
      <c r="B107" s="43"/>
      <c r="D107" s="147" t="s">
        <v>102</v>
      </c>
      <c r="E107" s="44"/>
      <c r="F107" s="44"/>
      <c r="G107" s="44"/>
      <c r="H107" s="44"/>
      <c r="I107" s="107"/>
      <c r="J107" s="123">
        <f>J421</f>
        <v>0</v>
      </c>
      <c r="L107" s="43"/>
    </row>
    <row r="108" spans="2:12" s="9" customFormat="1" ht="19.899999999999999" customHeight="1" x14ac:dyDescent="0.2">
      <c r="B108" s="43"/>
      <c r="D108" s="147" t="s">
        <v>103</v>
      </c>
      <c r="E108" s="44"/>
      <c r="F108" s="44"/>
      <c r="G108" s="44"/>
      <c r="H108" s="44"/>
      <c r="I108" s="107"/>
      <c r="J108" s="123">
        <f>J429</f>
        <v>0</v>
      </c>
      <c r="L108" s="43"/>
    </row>
    <row r="109" spans="2:12" s="8" customFormat="1" ht="24.95" customHeight="1" x14ac:dyDescent="0.2">
      <c r="B109" s="41"/>
      <c r="D109" s="146" t="s">
        <v>104</v>
      </c>
      <c r="E109" s="42"/>
      <c r="F109" s="42"/>
      <c r="G109" s="42"/>
      <c r="H109" s="42"/>
      <c r="I109" s="106"/>
      <c r="J109" s="122">
        <f>J431</f>
        <v>0</v>
      </c>
      <c r="L109" s="41"/>
    </row>
    <row r="110" spans="2:12" s="9" customFormat="1" ht="19.899999999999999" customHeight="1" x14ac:dyDescent="0.2">
      <c r="B110" s="43"/>
      <c r="D110" s="147" t="s">
        <v>105</v>
      </c>
      <c r="E110" s="44"/>
      <c r="F110" s="44"/>
      <c r="G110" s="44"/>
      <c r="H110" s="44"/>
      <c r="I110" s="107"/>
      <c r="J110" s="123">
        <f>J432</f>
        <v>0</v>
      </c>
      <c r="L110" s="43"/>
    </row>
    <row r="111" spans="2:12" s="9" customFormat="1" ht="19.899999999999999" customHeight="1" x14ac:dyDescent="0.2">
      <c r="B111" s="43"/>
      <c r="D111" s="147" t="s">
        <v>106</v>
      </c>
      <c r="E111" s="44"/>
      <c r="F111" s="44"/>
      <c r="G111" s="44"/>
      <c r="H111" s="44"/>
      <c r="I111" s="107"/>
      <c r="J111" s="123">
        <f>J469</f>
        <v>0</v>
      </c>
      <c r="L111" s="43"/>
    </row>
    <row r="112" spans="2:12" s="9" customFormat="1" ht="19.899999999999999" customHeight="1" x14ac:dyDescent="0.2">
      <c r="B112" s="43"/>
      <c r="D112" s="147" t="s">
        <v>107</v>
      </c>
      <c r="E112" s="44"/>
      <c r="F112" s="44"/>
      <c r="G112" s="44"/>
      <c r="H112" s="44"/>
      <c r="I112" s="107"/>
      <c r="J112" s="123">
        <f>J520</f>
        <v>0</v>
      </c>
      <c r="L112" s="43"/>
    </row>
    <row r="113" spans="2:12" s="9" customFormat="1" ht="19.899999999999999" customHeight="1" x14ac:dyDescent="0.2">
      <c r="B113" s="43"/>
      <c r="D113" s="147" t="s">
        <v>108</v>
      </c>
      <c r="E113" s="44"/>
      <c r="F113" s="44"/>
      <c r="G113" s="44"/>
      <c r="H113" s="44"/>
      <c r="I113" s="107"/>
      <c r="J113" s="123">
        <f>J620</f>
        <v>0</v>
      </c>
      <c r="L113" s="43"/>
    </row>
    <row r="114" spans="2:12" s="9" customFormat="1" ht="19.899999999999999" customHeight="1" x14ac:dyDescent="0.2">
      <c r="B114" s="43"/>
      <c r="D114" s="147" t="s">
        <v>109</v>
      </c>
      <c r="E114" s="44"/>
      <c r="F114" s="44"/>
      <c r="G114" s="44"/>
      <c r="H114" s="44"/>
      <c r="I114" s="107"/>
      <c r="J114" s="123">
        <f>J622</f>
        <v>0</v>
      </c>
      <c r="L114" s="43"/>
    </row>
    <row r="115" spans="2:12" s="9" customFormat="1" ht="19.899999999999999" customHeight="1" x14ac:dyDescent="0.2">
      <c r="B115" s="43"/>
      <c r="D115" s="147" t="s">
        <v>110</v>
      </c>
      <c r="E115" s="44"/>
      <c r="F115" s="44"/>
      <c r="G115" s="44"/>
      <c r="H115" s="44"/>
      <c r="I115" s="107"/>
      <c r="J115" s="123">
        <f>J624</f>
        <v>0</v>
      </c>
      <c r="L115" s="43"/>
    </row>
    <row r="116" spans="2:12" s="9" customFormat="1" ht="19.899999999999999" customHeight="1" x14ac:dyDescent="0.2">
      <c r="B116" s="43"/>
      <c r="D116" s="147" t="s">
        <v>111</v>
      </c>
      <c r="E116" s="44"/>
      <c r="F116" s="44"/>
      <c r="G116" s="44"/>
      <c r="H116" s="44"/>
      <c r="I116" s="107"/>
      <c r="J116" s="123">
        <f>J626</f>
        <v>0</v>
      </c>
      <c r="L116" s="43"/>
    </row>
    <row r="117" spans="2:12" s="9" customFormat="1" ht="19.899999999999999" customHeight="1" x14ac:dyDescent="0.2">
      <c r="B117" s="43"/>
      <c r="D117" s="147" t="s">
        <v>112</v>
      </c>
      <c r="E117" s="44"/>
      <c r="F117" s="44"/>
      <c r="G117" s="44"/>
      <c r="H117" s="44"/>
      <c r="I117" s="107"/>
      <c r="J117" s="123">
        <f>J654</f>
        <v>0</v>
      </c>
      <c r="L117" s="43"/>
    </row>
    <row r="118" spans="2:12" s="9" customFormat="1" ht="19.899999999999999" customHeight="1" x14ac:dyDescent="0.2">
      <c r="B118" s="43"/>
      <c r="D118" s="147" t="s">
        <v>113</v>
      </c>
      <c r="E118" s="44"/>
      <c r="F118" s="44"/>
      <c r="G118" s="44"/>
      <c r="H118" s="44"/>
      <c r="I118" s="107"/>
      <c r="J118" s="123">
        <f>J659</f>
        <v>0</v>
      </c>
      <c r="L118" s="43"/>
    </row>
    <row r="119" spans="2:12" s="9" customFormat="1" ht="19.899999999999999" customHeight="1" x14ac:dyDescent="0.2">
      <c r="B119" s="43"/>
      <c r="D119" s="147" t="s">
        <v>114</v>
      </c>
      <c r="E119" s="44"/>
      <c r="F119" s="44"/>
      <c r="G119" s="44"/>
      <c r="H119" s="44"/>
      <c r="I119" s="107"/>
      <c r="J119" s="123">
        <f>J663</f>
        <v>0</v>
      </c>
      <c r="L119" s="43"/>
    </row>
    <row r="120" spans="2:12" s="9" customFormat="1" ht="19.899999999999999" customHeight="1" x14ac:dyDescent="0.2">
      <c r="B120" s="43"/>
      <c r="D120" s="147" t="s">
        <v>115</v>
      </c>
      <c r="E120" s="44"/>
      <c r="F120" s="44"/>
      <c r="G120" s="44"/>
      <c r="H120" s="44"/>
      <c r="I120" s="107"/>
      <c r="J120" s="123">
        <f>J677</f>
        <v>0</v>
      </c>
      <c r="L120" s="43"/>
    </row>
    <row r="121" spans="2:12" s="9" customFormat="1" ht="19.899999999999999" customHeight="1" x14ac:dyDescent="0.2">
      <c r="B121" s="43"/>
      <c r="D121" s="147" t="s">
        <v>116</v>
      </c>
      <c r="E121" s="44"/>
      <c r="F121" s="44"/>
      <c r="G121" s="44"/>
      <c r="H121" s="44"/>
      <c r="I121" s="107"/>
      <c r="J121" s="123">
        <f>J744</f>
        <v>0</v>
      </c>
      <c r="L121" s="43"/>
    </row>
    <row r="122" spans="2:12" s="9" customFormat="1" ht="19.899999999999999" customHeight="1" x14ac:dyDescent="0.2">
      <c r="B122" s="43"/>
      <c r="D122" s="147" t="s">
        <v>117</v>
      </c>
      <c r="E122" s="44"/>
      <c r="F122" s="44"/>
      <c r="G122" s="44"/>
      <c r="H122" s="44"/>
      <c r="I122" s="107"/>
      <c r="J122" s="123">
        <f>J760</f>
        <v>0</v>
      </c>
      <c r="L122" s="43"/>
    </row>
    <row r="123" spans="2:12" s="9" customFormat="1" ht="19.899999999999999" customHeight="1" x14ac:dyDescent="0.2">
      <c r="B123" s="43"/>
      <c r="D123" s="147" t="s">
        <v>118</v>
      </c>
      <c r="E123" s="44"/>
      <c r="F123" s="44"/>
      <c r="G123" s="44"/>
      <c r="H123" s="44"/>
      <c r="I123" s="107"/>
      <c r="J123" s="123">
        <f>J766</f>
        <v>0</v>
      </c>
      <c r="L123" s="43"/>
    </row>
    <row r="124" spans="2:12" s="9" customFormat="1" ht="19.899999999999999" customHeight="1" x14ac:dyDescent="0.2">
      <c r="B124" s="43"/>
      <c r="D124" s="147" t="s">
        <v>119</v>
      </c>
      <c r="E124" s="44"/>
      <c r="F124" s="44"/>
      <c r="G124" s="44"/>
      <c r="H124" s="44"/>
      <c r="I124" s="107"/>
      <c r="J124" s="123">
        <f>J813</f>
        <v>0</v>
      </c>
      <c r="L124" s="43"/>
    </row>
    <row r="125" spans="2:12" s="9" customFormat="1" ht="19.899999999999999" customHeight="1" x14ac:dyDescent="0.2">
      <c r="B125" s="43"/>
      <c r="D125" s="147" t="s">
        <v>120</v>
      </c>
      <c r="E125" s="44"/>
      <c r="F125" s="44"/>
      <c r="G125" s="44"/>
      <c r="H125" s="44"/>
      <c r="I125" s="107"/>
      <c r="J125" s="123">
        <f>J853</f>
        <v>0</v>
      </c>
      <c r="L125" s="43"/>
    </row>
    <row r="126" spans="2:12" s="9" customFormat="1" ht="19.899999999999999" customHeight="1" x14ac:dyDescent="0.2">
      <c r="B126" s="43"/>
      <c r="D126" s="147" t="s">
        <v>121</v>
      </c>
      <c r="E126" s="44"/>
      <c r="F126" s="44"/>
      <c r="G126" s="44"/>
      <c r="H126" s="44"/>
      <c r="I126" s="107"/>
      <c r="J126" s="123">
        <f>J907</f>
        <v>0</v>
      </c>
      <c r="L126" s="43"/>
    </row>
    <row r="127" spans="2:12" s="9" customFormat="1" ht="19.899999999999999" customHeight="1" x14ac:dyDescent="0.2">
      <c r="B127" s="43"/>
      <c r="D127" s="147" t="s">
        <v>122</v>
      </c>
      <c r="E127" s="44"/>
      <c r="F127" s="44"/>
      <c r="G127" s="44"/>
      <c r="H127" s="44"/>
      <c r="I127" s="107"/>
      <c r="J127" s="123">
        <f>J953</f>
        <v>0</v>
      </c>
      <c r="L127" s="43"/>
    </row>
    <row r="128" spans="2:12" s="9" customFormat="1" ht="19.899999999999999" customHeight="1" x14ac:dyDescent="0.2">
      <c r="B128" s="43"/>
      <c r="D128" s="147" t="s">
        <v>123</v>
      </c>
      <c r="E128" s="44"/>
      <c r="F128" s="44"/>
      <c r="G128" s="44"/>
      <c r="H128" s="44"/>
      <c r="I128" s="107"/>
      <c r="J128" s="123">
        <f>J956</f>
        <v>0</v>
      </c>
      <c r="L128" s="43"/>
    </row>
    <row r="129" spans="2:12" s="8" customFormat="1" ht="24.95" customHeight="1" x14ac:dyDescent="0.2">
      <c r="B129" s="41"/>
      <c r="D129" s="146" t="s">
        <v>124</v>
      </c>
      <c r="E129" s="42"/>
      <c r="F129" s="42"/>
      <c r="G129" s="42"/>
      <c r="H129" s="42"/>
      <c r="I129" s="106"/>
      <c r="J129" s="122">
        <f>J960</f>
        <v>0</v>
      </c>
      <c r="L129" s="41"/>
    </row>
    <row r="130" spans="2:12" s="9" customFormat="1" ht="19.899999999999999" customHeight="1" x14ac:dyDescent="0.2">
      <c r="B130" s="43"/>
      <c r="D130" s="147" t="s">
        <v>125</v>
      </c>
      <c r="E130" s="44"/>
      <c r="F130" s="44"/>
      <c r="G130" s="44"/>
      <c r="H130" s="44"/>
      <c r="I130" s="107"/>
      <c r="J130" s="123">
        <f>J961</f>
        <v>0</v>
      </c>
      <c r="L130" s="43"/>
    </row>
    <row r="131" spans="2:12" s="9" customFormat="1" ht="19.899999999999999" customHeight="1" x14ac:dyDescent="0.2">
      <c r="B131" s="43"/>
      <c r="D131" s="147" t="s">
        <v>126</v>
      </c>
      <c r="E131" s="44"/>
      <c r="F131" s="44"/>
      <c r="G131" s="44"/>
      <c r="H131" s="44"/>
      <c r="I131" s="107"/>
      <c r="J131" s="123">
        <f>J963</f>
        <v>0</v>
      </c>
      <c r="L131" s="43"/>
    </row>
    <row r="132" spans="2:12" s="9" customFormat="1" ht="19.899999999999999" customHeight="1" x14ac:dyDescent="0.2">
      <c r="B132" s="43"/>
      <c r="D132" s="147" t="s">
        <v>127</v>
      </c>
      <c r="E132" s="44"/>
      <c r="F132" s="44"/>
      <c r="G132" s="44"/>
      <c r="H132" s="44"/>
      <c r="I132" s="107"/>
      <c r="J132" s="123">
        <f>J965</f>
        <v>0</v>
      </c>
      <c r="L132" s="43"/>
    </row>
    <row r="133" spans="2:12" s="9" customFormat="1" ht="19.899999999999999" customHeight="1" x14ac:dyDescent="0.2">
      <c r="B133" s="43"/>
      <c r="D133" s="147" t="s">
        <v>128</v>
      </c>
      <c r="E133" s="44"/>
      <c r="F133" s="44"/>
      <c r="G133" s="44"/>
      <c r="H133" s="44"/>
      <c r="I133" s="107"/>
      <c r="J133" s="123">
        <f>J967</f>
        <v>0</v>
      </c>
      <c r="L133" s="43"/>
    </row>
    <row r="134" spans="2:12" s="9" customFormat="1" ht="19.899999999999999" customHeight="1" x14ac:dyDescent="0.2">
      <c r="B134" s="43"/>
      <c r="D134" s="147" t="s">
        <v>129</v>
      </c>
      <c r="E134" s="44"/>
      <c r="F134" s="44"/>
      <c r="G134" s="44"/>
      <c r="H134" s="44"/>
      <c r="I134" s="107"/>
      <c r="J134" s="123">
        <f>J970</f>
        <v>0</v>
      </c>
      <c r="L134" s="43"/>
    </row>
    <row r="135" spans="2:12" s="9" customFormat="1" ht="19.899999999999999" customHeight="1" x14ac:dyDescent="0.2">
      <c r="B135" s="43"/>
      <c r="D135" s="147" t="s">
        <v>130</v>
      </c>
      <c r="E135" s="44"/>
      <c r="F135" s="44"/>
      <c r="G135" s="44"/>
      <c r="H135" s="44"/>
      <c r="I135" s="107"/>
      <c r="J135" s="123">
        <f>J972</f>
        <v>0</v>
      </c>
      <c r="L135" s="43"/>
    </row>
    <row r="136" spans="2:12" s="9" customFormat="1" ht="19.899999999999999" customHeight="1" x14ac:dyDescent="0.2">
      <c r="B136" s="43"/>
      <c r="D136" s="147" t="s">
        <v>131</v>
      </c>
      <c r="E136" s="44"/>
      <c r="F136" s="44"/>
      <c r="G136" s="44"/>
      <c r="H136" s="44"/>
      <c r="I136" s="107"/>
      <c r="J136" s="123">
        <f>J974</f>
        <v>0</v>
      </c>
      <c r="L136" s="43"/>
    </row>
    <row r="137" spans="2:12" s="9" customFormat="1" ht="19.899999999999999" customHeight="1" x14ac:dyDescent="0.2">
      <c r="B137" s="43"/>
      <c r="D137" s="147" t="s">
        <v>132</v>
      </c>
      <c r="E137" s="44"/>
      <c r="F137" s="44"/>
      <c r="G137" s="44"/>
      <c r="H137" s="44"/>
      <c r="I137" s="107"/>
      <c r="J137" s="123">
        <f>J976</f>
        <v>0</v>
      </c>
      <c r="L137" s="43"/>
    </row>
    <row r="138" spans="2:12" s="1" customFormat="1" ht="21.75" customHeight="1" x14ac:dyDescent="0.2">
      <c r="B138" s="21"/>
      <c r="I138" s="94"/>
      <c r="L138" s="21"/>
    </row>
    <row r="139" spans="2:12" s="1" customFormat="1" ht="6.95" customHeight="1" x14ac:dyDescent="0.2">
      <c r="B139" s="142"/>
      <c r="C139" s="25"/>
      <c r="D139" s="25"/>
      <c r="E139" s="25"/>
      <c r="F139" s="25"/>
      <c r="G139" s="25"/>
      <c r="H139" s="25"/>
      <c r="I139" s="103"/>
      <c r="J139" s="25"/>
      <c r="K139" s="25"/>
      <c r="L139" s="21"/>
    </row>
    <row r="143" spans="2:12" s="1" customFormat="1" ht="6.95" customHeight="1" x14ac:dyDescent="0.2">
      <c r="B143" s="143"/>
      <c r="C143" s="26"/>
      <c r="D143" s="26"/>
      <c r="E143" s="26"/>
      <c r="F143" s="26"/>
      <c r="G143" s="26"/>
      <c r="H143" s="26"/>
      <c r="I143" s="104"/>
      <c r="J143" s="26"/>
      <c r="K143" s="26"/>
      <c r="L143" s="21"/>
    </row>
    <row r="144" spans="2:12" s="1" customFormat="1" ht="24.95" customHeight="1" x14ac:dyDescent="0.2">
      <c r="B144" s="21"/>
      <c r="C144" s="133" t="s">
        <v>133</v>
      </c>
      <c r="I144" s="94"/>
      <c r="L144" s="21"/>
    </row>
    <row r="145" spans="2:65" s="1" customFormat="1" ht="6.95" customHeight="1" x14ac:dyDescent="0.2">
      <c r="B145" s="21"/>
      <c r="I145" s="94"/>
      <c r="L145" s="21"/>
    </row>
    <row r="146" spans="2:65" s="1" customFormat="1" ht="12" customHeight="1" x14ac:dyDescent="0.2">
      <c r="B146" s="21"/>
      <c r="C146" s="20" t="s">
        <v>14</v>
      </c>
      <c r="I146" s="94"/>
      <c r="L146" s="21"/>
    </row>
    <row r="147" spans="2:65" s="1" customFormat="1" ht="16.5" customHeight="1" x14ac:dyDescent="0.2">
      <c r="B147" s="21"/>
      <c r="E147" s="245" t="str">
        <f>E7</f>
        <v>Areál UK Bohunice - vestavba pavilonu A8</v>
      </c>
      <c r="F147" s="246"/>
      <c r="G147" s="246"/>
      <c r="H147" s="246"/>
      <c r="I147" s="94"/>
      <c r="L147" s="21"/>
    </row>
    <row r="148" spans="2:65" s="1" customFormat="1" ht="12" customHeight="1" x14ac:dyDescent="0.2">
      <c r="B148" s="21"/>
      <c r="C148" s="20" t="s">
        <v>85</v>
      </c>
      <c r="I148" s="94"/>
      <c r="L148" s="21"/>
    </row>
    <row r="149" spans="2:65" s="1" customFormat="1" ht="16.5" customHeight="1" x14ac:dyDescent="0.2">
      <c r="B149" s="21"/>
      <c r="E149" s="214" t="str">
        <f>E9</f>
        <v>01 - Stavební část</v>
      </c>
      <c r="F149" s="244"/>
      <c r="G149" s="244"/>
      <c r="H149" s="244"/>
      <c r="I149" s="94"/>
      <c r="L149" s="21"/>
    </row>
    <row r="150" spans="2:65" s="1" customFormat="1" ht="6.95" customHeight="1" x14ac:dyDescent="0.2">
      <c r="B150" s="21"/>
      <c r="I150" s="94"/>
      <c r="L150" s="21"/>
    </row>
    <row r="151" spans="2:65" s="1" customFormat="1" ht="12" customHeight="1" x14ac:dyDescent="0.2">
      <c r="B151" s="21"/>
      <c r="C151" s="20" t="s">
        <v>18</v>
      </c>
      <c r="F151" s="114" t="str">
        <f>F12</f>
        <v xml:space="preserve"> </v>
      </c>
      <c r="I151" s="95" t="s">
        <v>20</v>
      </c>
      <c r="J151" s="115" t="str">
        <f>IF(J12="","",J12)</f>
        <v/>
      </c>
      <c r="L151" s="21"/>
    </row>
    <row r="152" spans="2:65" s="1" customFormat="1" ht="6.95" customHeight="1" x14ac:dyDescent="0.2">
      <c r="B152" s="21"/>
      <c r="I152" s="94"/>
      <c r="L152" s="21"/>
    </row>
    <row r="153" spans="2:65" s="1" customFormat="1" ht="15.2" customHeight="1" x14ac:dyDescent="0.2">
      <c r="B153" s="21"/>
      <c r="C153" s="20" t="s">
        <v>21</v>
      </c>
      <c r="F153" s="114" t="str">
        <f>E15</f>
        <v xml:space="preserve"> </v>
      </c>
      <c r="I153" s="95" t="s">
        <v>25</v>
      </c>
      <c r="J153" s="120" t="str">
        <f>E21</f>
        <v xml:space="preserve"> </v>
      </c>
      <c r="L153" s="21"/>
    </row>
    <row r="154" spans="2:65" s="1" customFormat="1" ht="15.2" customHeight="1" x14ac:dyDescent="0.2">
      <c r="B154" s="21"/>
      <c r="C154" s="20" t="s">
        <v>24</v>
      </c>
      <c r="F154" s="114" t="str">
        <f>IF(E18="","",E18)</f>
        <v xml:space="preserve"> </v>
      </c>
      <c r="I154" s="95" t="s">
        <v>27</v>
      </c>
      <c r="J154" s="120" t="str">
        <f>E24</f>
        <v xml:space="preserve"> </v>
      </c>
      <c r="L154" s="21"/>
    </row>
    <row r="155" spans="2:65" s="1" customFormat="1" ht="10.35" customHeight="1" x14ac:dyDescent="0.2">
      <c r="B155" s="21"/>
      <c r="I155" s="94"/>
      <c r="L155" s="21"/>
    </row>
    <row r="156" spans="2:65" s="10" customFormat="1" ht="29.25" customHeight="1" x14ac:dyDescent="0.2">
      <c r="B156" s="45"/>
      <c r="C156" s="148" t="s">
        <v>134</v>
      </c>
      <c r="D156" s="46" t="s">
        <v>54</v>
      </c>
      <c r="E156" s="46" t="s">
        <v>50</v>
      </c>
      <c r="F156" s="46" t="s">
        <v>51</v>
      </c>
      <c r="G156" s="46" t="s">
        <v>135</v>
      </c>
      <c r="H156" s="46" t="s">
        <v>136</v>
      </c>
      <c r="I156" s="108" t="s">
        <v>137</v>
      </c>
      <c r="J156" s="124" t="s">
        <v>89</v>
      </c>
      <c r="K156" s="47" t="s">
        <v>138</v>
      </c>
      <c r="L156" s="45"/>
      <c r="M156" s="29" t="s">
        <v>1</v>
      </c>
      <c r="N156" s="30" t="s">
        <v>33</v>
      </c>
      <c r="O156" s="30" t="s">
        <v>139</v>
      </c>
      <c r="P156" s="30" t="s">
        <v>140</v>
      </c>
      <c r="Q156" s="30" t="s">
        <v>141</v>
      </c>
      <c r="R156" s="30" t="s">
        <v>142</v>
      </c>
      <c r="S156" s="30" t="s">
        <v>143</v>
      </c>
      <c r="T156" s="31" t="s">
        <v>144</v>
      </c>
    </row>
    <row r="157" spans="2:65" s="1" customFormat="1" ht="22.9" customHeight="1" x14ac:dyDescent="0.25">
      <c r="B157" s="21"/>
      <c r="C157" s="149" t="s">
        <v>145</v>
      </c>
      <c r="I157" s="94"/>
      <c r="J157" s="125">
        <f>BK157</f>
        <v>0</v>
      </c>
      <c r="L157" s="21"/>
      <c r="M157" s="32"/>
      <c r="N157" s="27"/>
      <c r="O157" s="27"/>
      <c r="P157" s="48">
        <f>P158+P431+P960</f>
        <v>4515.9162430000006</v>
      </c>
      <c r="Q157" s="27"/>
      <c r="R157" s="48">
        <f>R158+R431+R960</f>
        <v>668.84121627999991</v>
      </c>
      <c r="S157" s="27"/>
      <c r="T157" s="49">
        <f>T158+T431+T960</f>
        <v>231.04353879999996</v>
      </c>
      <c r="AT157" s="17" t="s">
        <v>68</v>
      </c>
      <c r="AU157" s="17" t="s">
        <v>91</v>
      </c>
      <c r="BK157" s="50">
        <f>BK158+BK431+BK960</f>
        <v>0</v>
      </c>
    </row>
    <row r="158" spans="2:65" s="11" customFormat="1" ht="25.9" customHeight="1" x14ac:dyDescent="0.2">
      <c r="B158" s="51"/>
      <c r="D158" s="52" t="s">
        <v>68</v>
      </c>
      <c r="E158" s="150" t="s">
        <v>146</v>
      </c>
      <c r="F158" s="150" t="s">
        <v>146</v>
      </c>
      <c r="I158" s="109"/>
      <c r="J158" s="126">
        <f>BK158</f>
        <v>0</v>
      </c>
      <c r="L158" s="51"/>
      <c r="M158" s="53"/>
      <c r="P158" s="54">
        <f>P159+P210+P272+P289+P309+P366+P414+P418+P421+P429</f>
        <v>1829.2997579999999</v>
      </c>
      <c r="R158" s="54">
        <f>R159+R210+R272+R289+R309+R366+R414+R418+R421+R429</f>
        <v>618.36090223999997</v>
      </c>
      <c r="T158" s="55">
        <f>T159+T210+T272+T289+T309+T366+T414+T418+T421+T429</f>
        <v>183.39092899999997</v>
      </c>
      <c r="AR158" s="52" t="s">
        <v>77</v>
      </c>
      <c r="AT158" s="56" t="s">
        <v>68</v>
      </c>
      <c r="AU158" s="56" t="s">
        <v>69</v>
      </c>
      <c r="AY158" s="52" t="s">
        <v>147</v>
      </c>
      <c r="BK158" s="57">
        <f>BK159+BK210+BK272+BK289+BK309+BK366+BK414+BK418+BK421+BK429</f>
        <v>0</v>
      </c>
    </row>
    <row r="159" spans="2:65" s="11" customFormat="1" ht="22.9" customHeight="1" x14ac:dyDescent="0.2">
      <c r="B159" s="51"/>
      <c r="D159" s="52" t="s">
        <v>68</v>
      </c>
      <c r="E159" s="151" t="s">
        <v>77</v>
      </c>
      <c r="F159" s="151" t="s">
        <v>148</v>
      </c>
      <c r="I159" s="109"/>
      <c r="J159" s="127">
        <f>BK159</f>
        <v>0</v>
      </c>
      <c r="L159" s="51"/>
      <c r="M159" s="53"/>
      <c r="P159" s="54">
        <f>SUM(P160:P209)</f>
        <v>221.10010200000002</v>
      </c>
      <c r="R159" s="54">
        <f>SUM(R160:R209)</f>
        <v>148.55199999999999</v>
      </c>
      <c r="T159" s="55">
        <f>SUM(T160:T209)</f>
        <v>149.46749999999997</v>
      </c>
      <c r="AR159" s="52" t="s">
        <v>77</v>
      </c>
      <c r="AT159" s="56" t="s">
        <v>68</v>
      </c>
      <c r="AU159" s="56" t="s">
        <v>77</v>
      </c>
      <c r="AY159" s="52" t="s">
        <v>147</v>
      </c>
      <c r="BK159" s="57">
        <f>SUM(BK160:BK209)</f>
        <v>0</v>
      </c>
    </row>
    <row r="160" spans="2:65" s="1" customFormat="1" ht="24.2" customHeight="1" x14ac:dyDescent="0.2">
      <c r="B160" s="21"/>
      <c r="C160" s="152" t="s">
        <v>77</v>
      </c>
      <c r="D160" s="152" t="s">
        <v>149</v>
      </c>
      <c r="E160" s="153" t="s">
        <v>150</v>
      </c>
      <c r="F160" s="154" t="s">
        <v>151</v>
      </c>
      <c r="G160" s="155" t="s">
        <v>152</v>
      </c>
      <c r="H160" s="156">
        <v>27.3</v>
      </c>
      <c r="I160" s="58"/>
      <c r="J160" s="128">
        <f>ROUND(I160*H160,2)</f>
        <v>0</v>
      </c>
      <c r="K160" s="129"/>
      <c r="L160" s="21"/>
      <c r="M160" s="60" t="s">
        <v>1</v>
      </c>
      <c r="N160" s="61" t="s">
        <v>34</v>
      </c>
      <c r="O160" s="62">
        <v>0.20799999999999999</v>
      </c>
      <c r="P160" s="62">
        <f>O160*H160</f>
        <v>5.6783999999999999</v>
      </c>
      <c r="Q160" s="62">
        <v>0</v>
      </c>
      <c r="R160" s="62">
        <f>Q160*H160</f>
        <v>0</v>
      </c>
      <c r="S160" s="62">
        <v>0.255</v>
      </c>
      <c r="T160" s="63">
        <f>S160*H160</f>
        <v>6.9615</v>
      </c>
      <c r="AR160" s="64" t="s">
        <v>153</v>
      </c>
      <c r="AT160" s="64" t="s">
        <v>149</v>
      </c>
      <c r="AU160" s="64" t="s">
        <v>79</v>
      </c>
      <c r="AY160" s="17" t="s">
        <v>147</v>
      </c>
      <c r="BE160" s="65">
        <f>IF(N160="základní",J160,0)</f>
        <v>0</v>
      </c>
      <c r="BF160" s="65">
        <f>IF(N160="snížená",J160,0)</f>
        <v>0</v>
      </c>
      <c r="BG160" s="65">
        <f>IF(N160="zákl. přenesená",J160,0)</f>
        <v>0</v>
      </c>
      <c r="BH160" s="65">
        <f>IF(N160="sníž. přenesená",J160,0)</f>
        <v>0</v>
      </c>
      <c r="BI160" s="65">
        <f>IF(N160="nulová",J160,0)</f>
        <v>0</v>
      </c>
      <c r="BJ160" s="17" t="s">
        <v>77</v>
      </c>
      <c r="BK160" s="65">
        <f>ROUND(I160*H160,2)</f>
        <v>0</v>
      </c>
      <c r="BL160" s="17" t="s">
        <v>153</v>
      </c>
      <c r="BM160" s="64" t="s">
        <v>154</v>
      </c>
    </row>
    <row r="161" spans="2:65" s="1" customFormat="1" ht="24.2" customHeight="1" x14ac:dyDescent="0.2">
      <c r="B161" s="21"/>
      <c r="C161" s="152" t="s">
        <v>79</v>
      </c>
      <c r="D161" s="152" t="s">
        <v>149</v>
      </c>
      <c r="E161" s="153" t="s">
        <v>155</v>
      </c>
      <c r="F161" s="154" t="s">
        <v>156</v>
      </c>
      <c r="G161" s="155" t="s">
        <v>152</v>
      </c>
      <c r="H161" s="156">
        <v>491.4</v>
      </c>
      <c r="I161" s="58"/>
      <c r="J161" s="128">
        <f>ROUND(I161*H161,2)</f>
        <v>0</v>
      </c>
      <c r="K161" s="129"/>
      <c r="L161" s="21"/>
      <c r="M161" s="60" t="s">
        <v>1</v>
      </c>
      <c r="N161" s="61" t="s">
        <v>34</v>
      </c>
      <c r="O161" s="62">
        <v>7.2999999999999995E-2</v>
      </c>
      <c r="P161" s="62">
        <f>O161*H161</f>
        <v>35.872199999999999</v>
      </c>
      <c r="Q161" s="62">
        <v>0</v>
      </c>
      <c r="R161" s="62">
        <f>Q161*H161</f>
        <v>0</v>
      </c>
      <c r="S161" s="62">
        <v>0.28999999999999998</v>
      </c>
      <c r="T161" s="63">
        <f>S161*H161</f>
        <v>142.50599999999997</v>
      </c>
      <c r="AR161" s="64" t="s">
        <v>153</v>
      </c>
      <c r="AT161" s="64" t="s">
        <v>149</v>
      </c>
      <c r="AU161" s="64" t="s">
        <v>79</v>
      </c>
      <c r="AY161" s="17" t="s">
        <v>147</v>
      </c>
      <c r="BE161" s="65">
        <f>IF(N161="základní",J161,0)</f>
        <v>0</v>
      </c>
      <c r="BF161" s="65">
        <f>IF(N161="snížená",J161,0)</f>
        <v>0</v>
      </c>
      <c r="BG161" s="65">
        <f>IF(N161="zákl. přenesená",J161,0)</f>
        <v>0</v>
      </c>
      <c r="BH161" s="65">
        <f>IF(N161="sníž. přenesená",J161,0)</f>
        <v>0</v>
      </c>
      <c r="BI161" s="65">
        <f>IF(N161="nulová",J161,0)</f>
        <v>0</v>
      </c>
      <c r="BJ161" s="17" t="s">
        <v>77</v>
      </c>
      <c r="BK161" s="65">
        <f>ROUND(I161*H161,2)</f>
        <v>0</v>
      </c>
      <c r="BL161" s="17" t="s">
        <v>153</v>
      </c>
      <c r="BM161" s="64" t="s">
        <v>157</v>
      </c>
    </row>
    <row r="162" spans="2:65" s="12" customFormat="1" x14ac:dyDescent="0.2">
      <c r="B162" s="66"/>
      <c r="D162" s="157" t="s">
        <v>158</v>
      </c>
      <c r="E162" s="67" t="s">
        <v>1</v>
      </c>
      <c r="F162" s="158" t="s">
        <v>159</v>
      </c>
      <c r="H162" s="159">
        <v>491.4</v>
      </c>
      <c r="I162" s="110"/>
      <c r="L162" s="66"/>
      <c r="M162" s="68"/>
      <c r="T162" s="69"/>
      <c r="AT162" s="67" t="s">
        <v>158</v>
      </c>
      <c r="AU162" s="67" t="s">
        <v>79</v>
      </c>
      <c r="AV162" s="12" t="s">
        <v>79</v>
      </c>
      <c r="AW162" s="12" t="s">
        <v>26</v>
      </c>
      <c r="AX162" s="12" t="s">
        <v>77</v>
      </c>
      <c r="AY162" s="67" t="s">
        <v>147</v>
      </c>
    </row>
    <row r="163" spans="2:65" s="1" customFormat="1" ht="33" customHeight="1" x14ac:dyDescent="0.2">
      <c r="B163" s="21"/>
      <c r="C163" s="152" t="s">
        <v>160</v>
      </c>
      <c r="D163" s="152" t="s">
        <v>149</v>
      </c>
      <c r="E163" s="153" t="s">
        <v>161</v>
      </c>
      <c r="F163" s="154" t="s">
        <v>162</v>
      </c>
      <c r="G163" s="155" t="s">
        <v>163</v>
      </c>
      <c r="H163" s="156">
        <v>186.732</v>
      </c>
      <c r="I163" s="58"/>
      <c r="J163" s="128">
        <f>ROUND(I163*H163,2)</f>
        <v>0</v>
      </c>
      <c r="K163" s="129"/>
      <c r="L163" s="21"/>
      <c r="M163" s="60" t="s">
        <v>1</v>
      </c>
      <c r="N163" s="61" t="s">
        <v>34</v>
      </c>
      <c r="O163" s="62">
        <v>0.21199999999999999</v>
      </c>
      <c r="P163" s="62">
        <f>O163*H163</f>
        <v>39.587184000000001</v>
      </c>
      <c r="Q163" s="62">
        <v>0</v>
      </c>
      <c r="R163" s="62">
        <f>Q163*H163</f>
        <v>0</v>
      </c>
      <c r="S163" s="62">
        <v>0</v>
      </c>
      <c r="T163" s="63">
        <f>S163*H163</f>
        <v>0</v>
      </c>
      <c r="AR163" s="64" t="s">
        <v>153</v>
      </c>
      <c r="AT163" s="64" t="s">
        <v>149</v>
      </c>
      <c r="AU163" s="64" t="s">
        <v>79</v>
      </c>
      <c r="AY163" s="17" t="s">
        <v>147</v>
      </c>
      <c r="BE163" s="65">
        <f>IF(N163="základní",J163,0)</f>
        <v>0</v>
      </c>
      <c r="BF163" s="65">
        <f>IF(N163="snížená",J163,0)</f>
        <v>0</v>
      </c>
      <c r="BG163" s="65">
        <f>IF(N163="zákl. přenesená",J163,0)</f>
        <v>0</v>
      </c>
      <c r="BH163" s="65">
        <f>IF(N163="sníž. přenesená",J163,0)</f>
        <v>0</v>
      </c>
      <c r="BI163" s="65">
        <f>IF(N163="nulová",J163,0)</f>
        <v>0</v>
      </c>
      <c r="BJ163" s="17" t="s">
        <v>77</v>
      </c>
      <c r="BK163" s="65">
        <f>ROUND(I163*H163,2)</f>
        <v>0</v>
      </c>
      <c r="BL163" s="17" t="s">
        <v>153</v>
      </c>
      <c r="BM163" s="64" t="s">
        <v>164</v>
      </c>
    </row>
    <row r="164" spans="2:65" s="12" customFormat="1" x14ac:dyDescent="0.2">
      <c r="B164" s="66"/>
      <c r="D164" s="157" t="s">
        <v>158</v>
      </c>
      <c r="E164" s="67" t="s">
        <v>1</v>
      </c>
      <c r="F164" s="158" t="s">
        <v>165</v>
      </c>
      <c r="H164" s="159">
        <v>186.732</v>
      </c>
      <c r="I164" s="110"/>
      <c r="L164" s="66"/>
      <c r="M164" s="68"/>
      <c r="T164" s="69"/>
      <c r="AT164" s="67" t="s">
        <v>158</v>
      </c>
      <c r="AU164" s="67" t="s">
        <v>79</v>
      </c>
      <c r="AV164" s="12" t="s">
        <v>79</v>
      </c>
      <c r="AW164" s="12" t="s">
        <v>26</v>
      </c>
      <c r="AX164" s="12" t="s">
        <v>77</v>
      </c>
      <c r="AY164" s="67" t="s">
        <v>147</v>
      </c>
    </row>
    <row r="165" spans="2:65" s="1" customFormat="1" ht="33" customHeight="1" x14ac:dyDescent="0.2">
      <c r="B165" s="21"/>
      <c r="C165" s="152" t="s">
        <v>153</v>
      </c>
      <c r="D165" s="152" t="s">
        <v>149</v>
      </c>
      <c r="E165" s="153" t="s">
        <v>166</v>
      </c>
      <c r="F165" s="154" t="s">
        <v>167</v>
      </c>
      <c r="G165" s="155" t="s">
        <v>163</v>
      </c>
      <c r="H165" s="156">
        <v>0.75</v>
      </c>
      <c r="I165" s="58"/>
      <c r="J165" s="128">
        <f>ROUND(I165*H165,2)</f>
        <v>0</v>
      </c>
      <c r="K165" s="129"/>
      <c r="L165" s="21"/>
      <c r="M165" s="60" t="s">
        <v>1</v>
      </c>
      <c r="N165" s="61" t="s">
        <v>34</v>
      </c>
      <c r="O165" s="62">
        <v>5.6189999999999998</v>
      </c>
      <c r="P165" s="62">
        <f>O165*H165</f>
        <v>4.2142499999999998</v>
      </c>
      <c r="Q165" s="62">
        <v>0</v>
      </c>
      <c r="R165" s="62">
        <f>Q165*H165</f>
        <v>0</v>
      </c>
      <c r="S165" s="62">
        <v>0</v>
      </c>
      <c r="T165" s="63">
        <f>S165*H165</f>
        <v>0</v>
      </c>
      <c r="AR165" s="64" t="s">
        <v>153</v>
      </c>
      <c r="AT165" s="64" t="s">
        <v>149</v>
      </c>
      <c r="AU165" s="64" t="s">
        <v>79</v>
      </c>
      <c r="AY165" s="17" t="s">
        <v>147</v>
      </c>
      <c r="BE165" s="65">
        <f>IF(N165="základní",J165,0)</f>
        <v>0</v>
      </c>
      <c r="BF165" s="65">
        <f>IF(N165="snížená",J165,0)</f>
        <v>0</v>
      </c>
      <c r="BG165" s="65">
        <f>IF(N165="zákl. přenesená",J165,0)</f>
        <v>0</v>
      </c>
      <c r="BH165" s="65">
        <f>IF(N165="sníž. přenesená",J165,0)</f>
        <v>0</v>
      </c>
      <c r="BI165" s="65">
        <f>IF(N165="nulová",J165,0)</f>
        <v>0</v>
      </c>
      <c r="BJ165" s="17" t="s">
        <v>77</v>
      </c>
      <c r="BK165" s="65">
        <f>ROUND(I165*H165,2)</f>
        <v>0</v>
      </c>
      <c r="BL165" s="17" t="s">
        <v>153</v>
      </c>
      <c r="BM165" s="64" t="s">
        <v>168</v>
      </c>
    </row>
    <row r="166" spans="2:65" s="13" customFormat="1" x14ac:dyDescent="0.2">
      <c r="B166" s="70"/>
      <c r="D166" s="157" t="s">
        <v>158</v>
      </c>
      <c r="E166" s="71" t="s">
        <v>1</v>
      </c>
      <c r="F166" s="160" t="s">
        <v>169</v>
      </c>
      <c r="H166" s="71" t="s">
        <v>1</v>
      </c>
      <c r="I166" s="111"/>
      <c r="L166" s="70"/>
      <c r="M166" s="72"/>
      <c r="T166" s="73"/>
      <c r="AT166" s="71" t="s">
        <v>158</v>
      </c>
      <c r="AU166" s="71" t="s">
        <v>79</v>
      </c>
      <c r="AV166" s="13" t="s">
        <v>77</v>
      </c>
      <c r="AW166" s="13" t="s">
        <v>26</v>
      </c>
      <c r="AX166" s="13" t="s">
        <v>69</v>
      </c>
      <c r="AY166" s="71" t="s">
        <v>147</v>
      </c>
    </row>
    <row r="167" spans="2:65" s="12" customFormat="1" x14ac:dyDescent="0.2">
      <c r="B167" s="66"/>
      <c r="D167" s="157" t="s">
        <v>158</v>
      </c>
      <c r="E167" s="67" t="s">
        <v>1</v>
      </c>
      <c r="F167" s="158" t="s">
        <v>170</v>
      </c>
      <c r="H167" s="159">
        <v>0.75</v>
      </c>
      <c r="I167" s="110"/>
      <c r="L167" s="66"/>
      <c r="M167" s="68"/>
      <c r="T167" s="69"/>
      <c r="AT167" s="67" t="s">
        <v>158</v>
      </c>
      <c r="AU167" s="67" t="s">
        <v>79</v>
      </c>
      <c r="AV167" s="12" t="s">
        <v>79</v>
      </c>
      <c r="AW167" s="12" t="s">
        <v>26</v>
      </c>
      <c r="AX167" s="12" t="s">
        <v>77</v>
      </c>
      <c r="AY167" s="67" t="s">
        <v>147</v>
      </c>
    </row>
    <row r="168" spans="2:65" s="1" customFormat="1" ht="33" customHeight="1" x14ac:dyDescent="0.2">
      <c r="B168" s="21"/>
      <c r="C168" s="152" t="s">
        <v>171</v>
      </c>
      <c r="D168" s="152" t="s">
        <v>149</v>
      </c>
      <c r="E168" s="153" t="s">
        <v>172</v>
      </c>
      <c r="F168" s="154" t="s">
        <v>173</v>
      </c>
      <c r="G168" s="155" t="s">
        <v>163</v>
      </c>
      <c r="H168" s="156">
        <v>71.742000000000004</v>
      </c>
      <c r="I168" s="58"/>
      <c r="J168" s="128">
        <f>ROUND(I168*H168,2)</f>
        <v>0</v>
      </c>
      <c r="K168" s="129"/>
      <c r="L168" s="21"/>
      <c r="M168" s="60" t="s">
        <v>1</v>
      </c>
      <c r="N168" s="61" t="s">
        <v>34</v>
      </c>
      <c r="O168" s="62">
        <v>0.59699999999999998</v>
      </c>
      <c r="P168" s="62">
        <f>O168*H168</f>
        <v>42.829974</v>
      </c>
      <c r="Q168" s="62">
        <v>0</v>
      </c>
      <c r="R168" s="62">
        <f>Q168*H168</f>
        <v>0</v>
      </c>
      <c r="S168" s="62">
        <v>0</v>
      </c>
      <c r="T168" s="63">
        <f>S168*H168</f>
        <v>0</v>
      </c>
      <c r="AR168" s="64" t="s">
        <v>153</v>
      </c>
      <c r="AT168" s="64" t="s">
        <v>149</v>
      </c>
      <c r="AU168" s="64" t="s">
        <v>79</v>
      </c>
      <c r="AY168" s="17" t="s">
        <v>147</v>
      </c>
      <c r="BE168" s="65">
        <f>IF(N168="základní",J168,0)</f>
        <v>0</v>
      </c>
      <c r="BF168" s="65">
        <f>IF(N168="snížená",J168,0)</f>
        <v>0</v>
      </c>
      <c r="BG168" s="65">
        <f>IF(N168="zákl. přenesená",J168,0)</f>
        <v>0</v>
      </c>
      <c r="BH168" s="65">
        <f>IF(N168="sníž. přenesená",J168,0)</f>
        <v>0</v>
      </c>
      <c r="BI168" s="65">
        <f>IF(N168="nulová",J168,0)</f>
        <v>0</v>
      </c>
      <c r="BJ168" s="17" t="s">
        <v>77</v>
      </c>
      <c r="BK168" s="65">
        <f>ROUND(I168*H168,2)</f>
        <v>0</v>
      </c>
      <c r="BL168" s="17" t="s">
        <v>153</v>
      </c>
      <c r="BM168" s="64" t="s">
        <v>174</v>
      </c>
    </row>
    <row r="169" spans="2:65" s="13" customFormat="1" x14ac:dyDescent="0.2">
      <c r="B169" s="70"/>
      <c r="D169" s="157" t="s">
        <v>158</v>
      </c>
      <c r="E169" s="71" t="s">
        <v>1</v>
      </c>
      <c r="F169" s="160" t="s">
        <v>175</v>
      </c>
      <c r="H169" s="71" t="s">
        <v>1</v>
      </c>
      <c r="I169" s="111"/>
      <c r="L169" s="70"/>
      <c r="M169" s="72"/>
      <c r="T169" s="73"/>
      <c r="AT169" s="71" t="s">
        <v>158</v>
      </c>
      <c r="AU169" s="71" t="s">
        <v>79</v>
      </c>
      <c r="AV169" s="13" t="s">
        <v>77</v>
      </c>
      <c r="AW169" s="13" t="s">
        <v>26</v>
      </c>
      <c r="AX169" s="13" t="s">
        <v>69</v>
      </c>
      <c r="AY169" s="71" t="s">
        <v>147</v>
      </c>
    </row>
    <row r="170" spans="2:65" s="12" customFormat="1" x14ac:dyDescent="0.2">
      <c r="B170" s="66"/>
      <c r="D170" s="157" t="s">
        <v>158</v>
      </c>
      <c r="E170" s="67" t="s">
        <v>1</v>
      </c>
      <c r="F170" s="158" t="s">
        <v>176</v>
      </c>
      <c r="H170" s="159">
        <v>14.019</v>
      </c>
      <c r="I170" s="110"/>
      <c r="L170" s="66"/>
      <c r="M170" s="68"/>
      <c r="T170" s="69"/>
      <c r="AT170" s="67" t="s">
        <v>158</v>
      </c>
      <c r="AU170" s="67" t="s">
        <v>79</v>
      </c>
      <c r="AV170" s="12" t="s">
        <v>79</v>
      </c>
      <c r="AW170" s="12" t="s">
        <v>26</v>
      </c>
      <c r="AX170" s="12" t="s">
        <v>69</v>
      </c>
      <c r="AY170" s="67" t="s">
        <v>147</v>
      </c>
    </row>
    <row r="171" spans="2:65" s="12" customFormat="1" x14ac:dyDescent="0.2">
      <c r="B171" s="66"/>
      <c r="D171" s="157" t="s">
        <v>158</v>
      </c>
      <c r="E171" s="67" t="s">
        <v>1</v>
      </c>
      <c r="F171" s="158" t="s">
        <v>177</v>
      </c>
      <c r="H171" s="159">
        <v>2.6320000000000001</v>
      </c>
      <c r="I171" s="110"/>
      <c r="L171" s="66"/>
      <c r="M171" s="68"/>
      <c r="T171" s="69"/>
      <c r="AT171" s="67" t="s">
        <v>158</v>
      </c>
      <c r="AU171" s="67" t="s">
        <v>79</v>
      </c>
      <c r="AV171" s="12" t="s">
        <v>79</v>
      </c>
      <c r="AW171" s="12" t="s">
        <v>26</v>
      </c>
      <c r="AX171" s="12" t="s">
        <v>69</v>
      </c>
      <c r="AY171" s="67" t="s">
        <v>147</v>
      </c>
    </row>
    <row r="172" spans="2:65" s="13" customFormat="1" x14ac:dyDescent="0.2">
      <c r="B172" s="70"/>
      <c r="D172" s="157" t="s">
        <v>158</v>
      </c>
      <c r="E172" s="71" t="s">
        <v>1</v>
      </c>
      <c r="F172" s="160" t="s">
        <v>178</v>
      </c>
      <c r="H172" s="71" t="s">
        <v>1</v>
      </c>
      <c r="I172" s="111"/>
      <c r="L172" s="70"/>
      <c r="M172" s="72"/>
      <c r="T172" s="73"/>
      <c r="AT172" s="71" t="s">
        <v>158</v>
      </c>
      <c r="AU172" s="71" t="s">
        <v>79</v>
      </c>
      <c r="AV172" s="13" t="s">
        <v>77</v>
      </c>
      <c r="AW172" s="13" t="s">
        <v>26</v>
      </c>
      <c r="AX172" s="13" t="s">
        <v>69</v>
      </c>
      <c r="AY172" s="71" t="s">
        <v>147</v>
      </c>
    </row>
    <row r="173" spans="2:65" s="12" customFormat="1" x14ac:dyDescent="0.2">
      <c r="B173" s="66"/>
      <c r="D173" s="157" t="s">
        <v>158</v>
      </c>
      <c r="E173" s="67" t="s">
        <v>1</v>
      </c>
      <c r="F173" s="158" t="s">
        <v>179</v>
      </c>
      <c r="H173" s="159">
        <v>7.63</v>
      </c>
      <c r="I173" s="110"/>
      <c r="L173" s="66"/>
      <c r="M173" s="68"/>
      <c r="T173" s="69"/>
      <c r="AT173" s="67" t="s">
        <v>158</v>
      </c>
      <c r="AU173" s="67" t="s">
        <v>79</v>
      </c>
      <c r="AV173" s="12" t="s">
        <v>79</v>
      </c>
      <c r="AW173" s="12" t="s">
        <v>26</v>
      </c>
      <c r="AX173" s="12" t="s">
        <v>69</v>
      </c>
      <c r="AY173" s="67" t="s">
        <v>147</v>
      </c>
    </row>
    <row r="174" spans="2:65" s="12" customFormat="1" x14ac:dyDescent="0.2">
      <c r="B174" s="66"/>
      <c r="D174" s="157" t="s">
        <v>158</v>
      </c>
      <c r="E174" s="67" t="s">
        <v>1</v>
      </c>
      <c r="F174" s="158" t="s">
        <v>180</v>
      </c>
      <c r="H174" s="159">
        <v>18.204000000000001</v>
      </c>
      <c r="I174" s="110"/>
      <c r="L174" s="66"/>
      <c r="M174" s="68"/>
      <c r="T174" s="69"/>
      <c r="AT174" s="67" t="s">
        <v>158</v>
      </c>
      <c r="AU174" s="67" t="s">
        <v>79</v>
      </c>
      <c r="AV174" s="12" t="s">
        <v>79</v>
      </c>
      <c r="AW174" s="12" t="s">
        <v>26</v>
      </c>
      <c r="AX174" s="12" t="s">
        <v>69</v>
      </c>
      <c r="AY174" s="67" t="s">
        <v>147</v>
      </c>
    </row>
    <row r="175" spans="2:65" s="13" customFormat="1" x14ac:dyDescent="0.2">
      <c r="B175" s="70"/>
      <c r="D175" s="157" t="s">
        <v>158</v>
      </c>
      <c r="E175" s="71" t="s">
        <v>1</v>
      </c>
      <c r="F175" s="160" t="s">
        <v>181</v>
      </c>
      <c r="H175" s="71" t="s">
        <v>1</v>
      </c>
      <c r="I175" s="111"/>
      <c r="L175" s="70"/>
      <c r="M175" s="72"/>
      <c r="T175" s="73"/>
      <c r="AT175" s="71" t="s">
        <v>158</v>
      </c>
      <c r="AU175" s="71" t="s">
        <v>79</v>
      </c>
      <c r="AV175" s="13" t="s">
        <v>77</v>
      </c>
      <c r="AW175" s="13" t="s">
        <v>26</v>
      </c>
      <c r="AX175" s="13" t="s">
        <v>69</v>
      </c>
      <c r="AY175" s="71" t="s">
        <v>147</v>
      </c>
    </row>
    <row r="176" spans="2:65" s="12" customFormat="1" ht="22.5" x14ac:dyDescent="0.2">
      <c r="B176" s="66"/>
      <c r="D176" s="157" t="s">
        <v>158</v>
      </c>
      <c r="E176" s="67" t="s">
        <v>1</v>
      </c>
      <c r="F176" s="158" t="s">
        <v>182</v>
      </c>
      <c r="H176" s="159">
        <v>25.991</v>
      </c>
      <c r="I176" s="110"/>
      <c r="L176" s="66"/>
      <c r="M176" s="68"/>
      <c r="T176" s="69"/>
      <c r="AT176" s="67" t="s">
        <v>158</v>
      </c>
      <c r="AU176" s="67" t="s">
        <v>79</v>
      </c>
      <c r="AV176" s="12" t="s">
        <v>79</v>
      </c>
      <c r="AW176" s="12" t="s">
        <v>26</v>
      </c>
      <c r="AX176" s="12" t="s">
        <v>69</v>
      </c>
      <c r="AY176" s="67" t="s">
        <v>147</v>
      </c>
    </row>
    <row r="177" spans="2:65" s="13" customFormat="1" x14ac:dyDescent="0.2">
      <c r="B177" s="70"/>
      <c r="D177" s="157" t="s">
        <v>158</v>
      </c>
      <c r="E177" s="71" t="s">
        <v>1</v>
      </c>
      <c r="F177" s="160" t="s">
        <v>183</v>
      </c>
      <c r="H177" s="71" t="s">
        <v>1</v>
      </c>
      <c r="I177" s="111"/>
      <c r="L177" s="70"/>
      <c r="M177" s="72"/>
      <c r="T177" s="73"/>
      <c r="AT177" s="71" t="s">
        <v>158</v>
      </c>
      <c r="AU177" s="71" t="s">
        <v>79</v>
      </c>
      <c r="AV177" s="13" t="s">
        <v>77</v>
      </c>
      <c r="AW177" s="13" t="s">
        <v>26</v>
      </c>
      <c r="AX177" s="13" t="s">
        <v>69</v>
      </c>
      <c r="AY177" s="71" t="s">
        <v>147</v>
      </c>
    </row>
    <row r="178" spans="2:65" s="12" customFormat="1" x14ac:dyDescent="0.2">
      <c r="B178" s="66"/>
      <c r="D178" s="157" t="s">
        <v>158</v>
      </c>
      <c r="E178" s="67" t="s">
        <v>1</v>
      </c>
      <c r="F178" s="158" t="s">
        <v>184</v>
      </c>
      <c r="H178" s="159">
        <v>3.266</v>
      </c>
      <c r="I178" s="110"/>
      <c r="L178" s="66"/>
      <c r="M178" s="68"/>
      <c r="T178" s="69"/>
      <c r="AT178" s="67" t="s">
        <v>158</v>
      </c>
      <c r="AU178" s="67" t="s">
        <v>79</v>
      </c>
      <c r="AV178" s="12" t="s">
        <v>79</v>
      </c>
      <c r="AW178" s="12" t="s">
        <v>26</v>
      </c>
      <c r="AX178" s="12" t="s">
        <v>69</v>
      </c>
      <c r="AY178" s="67" t="s">
        <v>147</v>
      </c>
    </row>
    <row r="179" spans="2:65" s="14" customFormat="1" x14ac:dyDescent="0.2">
      <c r="B179" s="74"/>
      <c r="D179" s="157" t="s">
        <v>158</v>
      </c>
      <c r="E179" s="75" t="s">
        <v>1</v>
      </c>
      <c r="F179" s="161" t="s">
        <v>185</v>
      </c>
      <c r="H179" s="162">
        <v>71.742000000000004</v>
      </c>
      <c r="I179" s="112"/>
      <c r="L179" s="74"/>
      <c r="M179" s="76"/>
      <c r="T179" s="77"/>
      <c r="AT179" s="75" t="s">
        <v>158</v>
      </c>
      <c r="AU179" s="75" t="s">
        <v>79</v>
      </c>
      <c r="AV179" s="14" t="s">
        <v>153</v>
      </c>
      <c r="AW179" s="14" t="s">
        <v>26</v>
      </c>
      <c r="AX179" s="14" t="s">
        <v>77</v>
      </c>
      <c r="AY179" s="75" t="s">
        <v>147</v>
      </c>
    </row>
    <row r="180" spans="2:65" s="1" customFormat="1" ht="33" customHeight="1" x14ac:dyDescent="0.2">
      <c r="B180" s="21"/>
      <c r="C180" s="152" t="s">
        <v>186</v>
      </c>
      <c r="D180" s="152" t="s">
        <v>149</v>
      </c>
      <c r="E180" s="153" t="s">
        <v>187</v>
      </c>
      <c r="F180" s="154" t="s">
        <v>188</v>
      </c>
      <c r="G180" s="155" t="s">
        <v>163</v>
      </c>
      <c r="H180" s="156">
        <v>259.22399999999999</v>
      </c>
      <c r="I180" s="58"/>
      <c r="J180" s="128">
        <f>ROUND(I180*H180,2)</f>
        <v>0</v>
      </c>
      <c r="K180" s="129"/>
      <c r="L180" s="21"/>
      <c r="M180" s="60" t="s">
        <v>1</v>
      </c>
      <c r="N180" s="61" t="s">
        <v>34</v>
      </c>
      <c r="O180" s="62">
        <v>0.122</v>
      </c>
      <c r="P180" s="62">
        <f>O180*H180</f>
        <v>31.625328</v>
      </c>
      <c r="Q180" s="62">
        <v>0</v>
      </c>
      <c r="R180" s="62">
        <f>Q180*H180</f>
        <v>0</v>
      </c>
      <c r="S180" s="62">
        <v>0</v>
      </c>
      <c r="T180" s="63">
        <f>S180*H180</f>
        <v>0</v>
      </c>
      <c r="AR180" s="64" t="s">
        <v>153</v>
      </c>
      <c r="AT180" s="64" t="s">
        <v>149</v>
      </c>
      <c r="AU180" s="64" t="s">
        <v>79</v>
      </c>
      <c r="AY180" s="17" t="s">
        <v>147</v>
      </c>
      <c r="BE180" s="65">
        <f>IF(N180="základní",J180,0)</f>
        <v>0</v>
      </c>
      <c r="BF180" s="65">
        <f>IF(N180="snížená",J180,0)</f>
        <v>0</v>
      </c>
      <c r="BG180" s="65">
        <f>IF(N180="zákl. přenesená",J180,0)</f>
        <v>0</v>
      </c>
      <c r="BH180" s="65">
        <f>IF(N180="sníž. přenesená",J180,0)</f>
        <v>0</v>
      </c>
      <c r="BI180" s="65">
        <f>IF(N180="nulová",J180,0)</f>
        <v>0</v>
      </c>
      <c r="BJ180" s="17" t="s">
        <v>77</v>
      </c>
      <c r="BK180" s="65">
        <f>ROUND(I180*H180,2)</f>
        <v>0</v>
      </c>
      <c r="BL180" s="17" t="s">
        <v>153</v>
      </c>
      <c r="BM180" s="64" t="s">
        <v>189</v>
      </c>
    </row>
    <row r="181" spans="2:65" s="13" customFormat="1" x14ac:dyDescent="0.2">
      <c r="B181" s="70"/>
      <c r="D181" s="157" t="s">
        <v>158</v>
      </c>
      <c r="E181" s="71" t="s">
        <v>1</v>
      </c>
      <c r="F181" s="160" t="s">
        <v>190</v>
      </c>
      <c r="H181" s="71" t="s">
        <v>1</v>
      </c>
      <c r="I181" s="111"/>
      <c r="L181" s="70"/>
      <c r="M181" s="72"/>
      <c r="T181" s="73"/>
      <c r="AT181" s="71" t="s">
        <v>158</v>
      </c>
      <c r="AU181" s="71" t="s">
        <v>79</v>
      </c>
      <c r="AV181" s="13" t="s">
        <v>77</v>
      </c>
      <c r="AW181" s="13" t="s">
        <v>26</v>
      </c>
      <c r="AX181" s="13" t="s">
        <v>69</v>
      </c>
      <c r="AY181" s="71" t="s">
        <v>147</v>
      </c>
    </row>
    <row r="182" spans="2:65" s="12" customFormat="1" x14ac:dyDescent="0.2">
      <c r="B182" s="66"/>
      <c r="D182" s="157" t="s">
        <v>158</v>
      </c>
      <c r="E182" s="67" t="s">
        <v>1</v>
      </c>
      <c r="F182" s="158" t="s">
        <v>191</v>
      </c>
      <c r="H182" s="159">
        <v>259.22399999999999</v>
      </c>
      <c r="I182" s="110"/>
      <c r="L182" s="66"/>
      <c r="M182" s="68"/>
      <c r="T182" s="69"/>
      <c r="AT182" s="67" t="s">
        <v>158</v>
      </c>
      <c r="AU182" s="67" t="s">
        <v>79</v>
      </c>
      <c r="AV182" s="12" t="s">
        <v>79</v>
      </c>
      <c r="AW182" s="12" t="s">
        <v>26</v>
      </c>
      <c r="AX182" s="12" t="s">
        <v>77</v>
      </c>
      <c r="AY182" s="67" t="s">
        <v>147</v>
      </c>
    </row>
    <row r="183" spans="2:65" s="1" customFormat="1" ht="37.9" customHeight="1" x14ac:dyDescent="0.2">
      <c r="B183" s="21"/>
      <c r="C183" s="152" t="s">
        <v>192</v>
      </c>
      <c r="D183" s="152" t="s">
        <v>149</v>
      </c>
      <c r="E183" s="153" t="s">
        <v>193</v>
      </c>
      <c r="F183" s="154" t="s">
        <v>194</v>
      </c>
      <c r="G183" s="155" t="s">
        <v>163</v>
      </c>
      <c r="H183" s="156">
        <v>259.22399999999999</v>
      </c>
      <c r="I183" s="58"/>
      <c r="J183" s="128">
        <f>ROUND(I183*H183,2)</f>
        <v>0</v>
      </c>
      <c r="K183" s="129"/>
      <c r="L183" s="21"/>
      <c r="M183" s="60" t="s">
        <v>1</v>
      </c>
      <c r="N183" s="61" t="s">
        <v>34</v>
      </c>
      <c r="O183" s="62">
        <v>8.6999999999999994E-2</v>
      </c>
      <c r="P183" s="62">
        <f>O183*H183</f>
        <v>22.552487999999997</v>
      </c>
      <c r="Q183" s="62">
        <v>0</v>
      </c>
      <c r="R183" s="62">
        <f>Q183*H183</f>
        <v>0</v>
      </c>
      <c r="S183" s="62">
        <v>0</v>
      </c>
      <c r="T183" s="63">
        <f>S183*H183</f>
        <v>0</v>
      </c>
      <c r="AR183" s="64" t="s">
        <v>153</v>
      </c>
      <c r="AT183" s="64" t="s">
        <v>149</v>
      </c>
      <c r="AU183" s="64" t="s">
        <v>79</v>
      </c>
      <c r="AY183" s="17" t="s">
        <v>147</v>
      </c>
      <c r="BE183" s="65">
        <f>IF(N183="základní",J183,0)</f>
        <v>0</v>
      </c>
      <c r="BF183" s="65">
        <f>IF(N183="snížená",J183,0)</f>
        <v>0</v>
      </c>
      <c r="BG183" s="65">
        <f>IF(N183="zákl. přenesená",J183,0)</f>
        <v>0</v>
      </c>
      <c r="BH183" s="65">
        <f>IF(N183="sníž. přenesená",J183,0)</f>
        <v>0</v>
      </c>
      <c r="BI183" s="65">
        <f>IF(N183="nulová",J183,0)</f>
        <v>0</v>
      </c>
      <c r="BJ183" s="17" t="s">
        <v>77</v>
      </c>
      <c r="BK183" s="65">
        <f>ROUND(I183*H183,2)</f>
        <v>0</v>
      </c>
      <c r="BL183" s="17" t="s">
        <v>153</v>
      </c>
      <c r="BM183" s="64" t="s">
        <v>195</v>
      </c>
    </row>
    <row r="184" spans="2:65" s="13" customFormat="1" x14ac:dyDescent="0.2">
      <c r="B184" s="70"/>
      <c r="D184" s="157" t="s">
        <v>158</v>
      </c>
      <c r="E184" s="71" t="s">
        <v>1</v>
      </c>
      <c r="F184" s="160" t="s">
        <v>190</v>
      </c>
      <c r="H184" s="71" t="s">
        <v>1</v>
      </c>
      <c r="I184" s="111"/>
      <c r="L184" s="70"/>
      <c r="M184" s="72"/>
      <c r="T184" s="73"/>
      <c r="AT184" s="71" t="s">
        <v>158</v>
      </c>
      <c r="AU184" s="71" t="s">
        <v>79</v>
      </c>
      <c r="AV184" s="13" t="s">
        <v>77</v>
      </c>
      <c r="AW184" s="13" t="s">
        <v>26</v>
      </c>
      <c r="AX184" s="13" t="s">
        <v>69</v>
      </c>
      <c r="AY184" s="71" t="s">
        <v>147</v>
      </c>
    </row>
    <row r="185" spans="2:65" s="12" customFormat="1" x14ac:dyDescent="0.2">
      <c r="B185" s="66"/>
      <c r="D185" s="157" t="s">
        <v>158</v>
      </c>
      <c r="E185" s="67" t="s">
        <v>1</v>
      </c>
      <c r="F185" s="158" t="s">
        <v>191</v>
      </c>
      <c r="H185" s="159">
        <v>259.22399999999999</v>
      </c>
      <c r="I185" s="110"/>
      <c r="L185" s="66"/>
      <c r="M185" s="68"/>
      <c r="T185" s="69"/>
      <c r="AT185" s="67" t="s">
        <v>158</v>
      </c>
      <c r="AU185" s="67" t="s">
        <v>79</v>
      </c>
      <c r="AV185" s="12" t="s">
        <v>79</v>
      </c>
      <c r="AW185" s="12" t="s">
        <v>26</v>
      </c>
      <c r="AX185" s="12" t="s">
        <v>77</v>
      </c>
      <c r="AY185" s="67" t="s">
        <v>147</v>
      </c>
    </row>
    <row r="186" spans="2:65" s="1" customFormat="1" ht="37.9" customHeight="1" x14ac:dyDescent="0.2">
      <c r="B186" s="21"/>
      <c r="C186" s="152" t="s">
        <v>196</v>
      </c>
      <c r="D186" s="152" t="s">
        <v>149</v>
      </c>
      <c r="E186" s="153" t="s">
        <v>197</v>
      </c>
      <c r="F186" s="154" t="s">
        <v>198</v>
      </c>
      <c r="G186" s="155" t="s">
        <v>163</v>
      </c>
      <c r="H186" s="156">
        <v>1296.1199999999999</v>
      </c>
      <c r="I186" s="58"/>
      <c r="J186" s="128">
        <f>ROUND(I186*H186,2)</f>
        <v>0</v>
      </c>
      <c r="K186" s="129"/>
      <c r="L186" s="21"/>
      <c r="M186" s="60" t="s">
        <v>1</v>
      </c>
      <c r="N186" s="61" t="s">
        <v>34</v>
      </c>
      <c r="O186" s="62">
        <v>5.0000000000000001E-3</v>
      </c>
      <c r="P186" s="62">
        <f>O186*H186</f>
        <v>6.4805999999999999</v>
      </c>
      <c r="Q186" s="62">
        <v>0</v>
      </c>
      <c r="R186" s="62">
        <f>Q186*H186</f>
        <v>0</v>
      </c>
      <c r="S186" s="62">
        <v>0</v>
      </c>
      <c r="T186" s="63">
        <f>S186*H186</f>
        <v>0</v>
      </c>
      <c r="AR186" s="64" t="s">
        <v>153</v>
      </c>
      <c r="AT186" s="64" t="s">
        <v>149</v>
      </c>
      <c r="AU186" s="64" t="s">
        <v>79</v>
      </c>
      <c r="AY186" s="17" t="s">
        <v>147</v>
      </c>
      <c r="BE186" s="65">
        <f>IF(N186="základní",J186,0)</f>
        <v>0</v>
      </c>
      <c r="BF186" s="65">
        <f>IF(N186="snížená",J186,0)</f>
        <v>0</v>
      </c>
      <c r="BG186" s="65">
        <f>IF(N186="zákl. přenesená",J186,0)</f>
        <v>0</v>
      </c>
      <c r="BH186" s="65">
        <f>IF(N186="sníž. přenesená",J186,0)</f>
        <v>0</v>
      </c>
      <c r="BI186" s="65">
        <f>IF(N186="nulová",J186,0)</f>
        <v>0</v>
      </c>
      <c r="BJ186" s="17" t="s">
        <v>77</v>
      </c>
      <c r="BK186" s="65">
        <f>ROUND(I186*H186,2)</f>
        <v>0</v>
      </c>
      <c r="BL186" s="17" t="s">
        <v>153</v>
      </c>
      <c r="BM186" s="64" t="s">
        <v>199</v>
      </c>
    </row>
    <row r="187" spans="2:65" s="12" customFormat="1" x14ac:dyDescent="0.2">
      <c r="B187" s="66"/>
      <c r="D187" s="157" t="s">
        <v>158</v>
      </c>
      <c r="E187" s="67" t="s">
        <v>1</v>
      </c>
      <c r="F187" s="158" t="s">
        <v>200</v>
      </c>
      <c r="H187" s="159">
        <v>1296.1199999999999</v>
      </c>
      <c r="I187" s="110"/>
      <c r="L187" s="66"/>
      <c r="M187" s="68"/>
      <c r="T187" s="69"/>
      <c r="AT187" s="67" t="s">
        <v>158</v>
      </c>
      <c r="AU187" s="67" t="s">
        <v>79</v>
      </c>
      <c r="AV187" s="12" t="s">
        <v>79</v>
      </c>
      <c r="AW187" s="12" t="s">
        <v>26</v>
      </c>
      <c r="AX187" s="12" t="s">
        <v>77</v>
      </c>
      <c r="AY187" s="67" t="s">
        <v>147</v>
      </c>
    </row>
    <row r="188" spans="2:65" s="1" customFormat="1" ht="33" customHeight="1" x14ac:dyDescent="0.2">
      <c r="B188" s="21"/>
      <c r="C188" s="152" t="s">
        <v>201</v>
      </c>
      <c r="D188" s="152" t="s">
        <v>149</v>
      </c>
      <c r="E188" s="153" t="s">
        <v>202</v>
      </c>
      <c r="F188" s="154" t="s">
        <v>203</v>
      </c>
      <c r="G188" s="155" t="s">
        <v>204</v>
      </c>
      <c r="H188" s="156">
        <v>466.60300000000001</v>
      </c>
      <c r="I188" s="58"/>
      <c r="J188" s="128">
        <f>ROUND(I188*H188,2)</f>
        <v>0</v>
      </c>
      <c r="K188" s="129"/>
      <c r="L188" s="21"/>
      <c r="M188" s="60" t="s">
        <v>1</v>
      </c>
      <c r="N188" s="61" t="s">
        <v>34</v>
      </c>
      <c r="O188" s="62">
        <v>0</v>
      </c>
      <c r="P188" s="62">
        <f>O188*H188</f>
        <v>0</v>
      </c>
      <c r="Q188" s="62">
        <v>0</v>
      </c>
      <c r="R188" s="62">
        <f>Q188*H188</f>
        <v>0</v>
      </c>
      <c r="S188" s="62">
        <v>0</v>
      </c>
      <c r="T188" s="63">
        <f>S188*H188</f>
        <v>0</v>
      </c>
      <c r="AR188" s="64" t="s">
        <v>153</v>
      </c>
      <c r="AT188" s="64" t="s">
        <v>149</v>
      </c>
      <c r="AU188" s="64" t="s">
        <v>79</v>
      </c>
      <c r="AY188" s="17" t="s">
        <v>147</v>
      </c>
      <c r="BE188" s="65">
        <f>IF(N188="základní",J188,0)</f>
        <v>0</v>
      </c>
      <c r="BF188" s="65">
        <f>IF(N188="snížená",J188,0)</f>
        <v>0</v>
      </c>
      <c r="BG188" s="65">
        <f>IF(N188="zákl. přenesená",J188,0)</f>
        <v>0</v>
      </c>
      <c r="BH188" s="65">
        <f>IF(N188="sníž. přenesená",J188,0)</f>
        <v>0</v>
      </c>
      <c r="BI188" s="65">
        <f>IF(N188="nulová",J188,0)</f>
        <v>0</v>
      </c>
      <c r="BJ188" s="17" t="s">
        <v>77</v>
      </c>
      <c r="BK188" s="65">
        <f>ROUND(I188*H188,2)</f>
        <v>0</v>
      </c>
      <c r="BL188" s="17" t="s">
        <v>153</v>
      </c>
      <c r="BM188" s="64" t="s">
        <v>205</v>
      </c>
    </row>
    <row r="189" spans="2:65" s="12" customFormat="1" x14ac:dyDescent="0.2">
      <c r="B189" s="66"/>
      <c r="D189" s="157" t="s">
        <v>158</v>
      </c>
      <c r="E189" s="67" t="s">
        <v>1</v>
      </c>
      <c r="F189" s="158" t="s">
        <v>206</v>
      </c>
      <c r="H189" s="159">
        <v>466.60300000000001</v>
      </c>
      <c r="I189" s="110"/>
      <c r="L189" s="66"/>
      <c r="M189" s="68"/>
      <c r="T189" s="69"/>
      <c r="AT189" s="67" t="s">
        <v>158</v>
      </c>
      <c r="AU189" s="67" t="s">
        <v>79</v>
      </c>
      <c r="AV189" s="12" t="s">
        <v>79</v>
      </c>
      <c r="AW189" s="12" t="s">
        <v>26</v>
      </c>
      <c r="AX189" s="12" t="s">
        <v>77</v>
      </c>
      <c r="AY189" s="67" t="s">
        <v>147</v>
      </c>
    </row>
    <row r="190" spans="2:65" s="1" customFormat="1" ht="24.2" customHeight="1" x14ac:dyDescent="0.2">
      <c r="B190" s="21"/>
      <c r="C190" s="152" t="s">
        <v>207</v>
      </c>
      <c r="D190" s="152" t="s">
        <v>149</v>
      </c>
      <c r="E190" s="153" t="s">
        <v>208</v>
      </c>
      <c r="F190" s="154" t="s">
        <v>209</v>
      </c>
      <c r="G190" s="155" t="s">
        <v>163</v>
      </c>
      <c r="H190" s="156">
        <v>74.275999999999996</v>
      </c>
      <c r="I190" s="58"/>
      <c r="J190" s="128">
        <f>ROUND(I190*H190,2)</f>
        <v>0</v>
      </c>
      <c r="K190" s="129"/>
      <c r="L190" s="21"/>
      <c r="M190" s="60" t="s">
        <v>1</v>
      </c>
      <c r="N190" s="61" t="s">
        <v>34</v>
      </c>
      <c r="O190" s="62">
        <v>0.32800000000000001</v>
      </c>
      <c r="P190" s="62">
        <f>O190*H190</f>
        <v>24.362528000000001</v>
      </c>
      <c r="Q190" s="62">
        <v>0</v>
      </c>
      <c r="R190" s="62">
        <f>Q190*H190</f>
        <v>0</v>
      </c>
      <c r="S190" s="62">
        <v>0</v>
      </c>
      <c r="T190" s="63">
        <f>S190*H190</f>
        <v>0</v>
      </c>
      <c r="AR190" s="64" t="s">
        <v>153</v>
      </c>
      <c r="AT190" s="64" t="s">
        <v>149</v>
      </c>
      <c r="AU190" s="64" t="s">
        <v>79</v>
      </c>
      <c r="AY190" s="17" t="s">
        <v>147</v>
      </c>
      <c r="BE190" s="65">
        <f>IF(N190="základní",J190,0)</f>
        <v>0</v>
      </c>
      <c r="BF190" s="65">
        <f>IF(N190="snížená",J190,0)</f>
        <v>0</v>
      </c>
      <c r="BG190" s="65">
        <f>IF(N190="zákl. přenesená",J190,0)</f>
        <v>0</v>
      </c>
      <c r="BH190" s="65">
        <f>IF(N190="sníž. přenesená",J190,0)</f>
        <v>0</v>
      </c>
      <c r="BI190" s="65">
        <f>IF(N190="nulová",J190,0)</f>
        <v>0</v>
      </c>
      <c r="BJ190" s="17" t="s">
        <v>77</v>
      </c>
      <c r="BK190" s="65">
        <f>ROUND(I190*H190,2)</f>
        <v>0</v>
      </c>
      <c r="BL190" s="17" t="s">
        <v>153</v>
      </c>
      <c r="BM190" s="64" t="s">
        <v>210</v>
      </c>
    </row>
    <row r="191" spans="2:65" s="13" customFormat="1" x14ac:dyDescent="0.2">
      <c r="B191" s="70"/>
      <c r="D191" s="157" t="s">
        <v>158</v>
      </c>
      <c r="E191" s="71" t="s">
        <v>1</v>
      </c>
      <c r="F191" s="160" t="s">
        <v>178</v>
      </c>
      <c r="H191" s="71" t="s">
        <v>1</v>
      </c>
      <c r="I191" s="111"/>
      <c r="L191" s="70"/>
      <c r="M191" s="72"/>
      <c r="T191" s="73"/>
      <c r="AT191" s="71" t="s">
        <v>158</v>
      </c>
      <c r="AU191" s="71" t="s">
        <v>79</v>
      </c>
      <c r="AV191" s="13" t="s">
        <v>77</v>
      </c>
      <c r="AW191" s="13" t="s">
        <v>26</v>
      </c>
      <c r="AX191" s="13" t="s">
        <v>69</v>
      </c>
      <c r="AY191" s="71" t="s">
        <v>147</v>
      </c>
    </row>
    <row r="192" spans="2:65" s="12" customFormat="1" x14ac:dyDescent="0.2">
      <c r="B192" s="66"/>
      <c r="D192" s="157" t="s">
        <v>158</v>
      </c>
      <c r="E192" s="67" t="s">
        <v>1</v>
      </c>
      <c r="F192" s="158" t="s">
        <v>179</v>
      </c>
      <c r="H192" s="159">
        <v>7.63</v>
      </c>
      <c r="I192" s="110"/>
      <c r="L192" s="66"/>
      <c r="M192" s="68"/>
      <c r="T192" s="69"/>
      <c r="AT192" s="67" t="s">
        <v>158</v>
      </c>
      <c r="AU192" s="67" t="s">
        <v>79</v>
      </c>
      <c r="AV192" s="12" t="s">
        <v>79</v>
      </c>
      <c r="AW192" s="12" t="s">
        <v>26</v>
      </c>
      <c r="AX192" s="12" t="s">
        <v>69</v>
      </c>
      <c r="AY192" s="67" t="s">
        <v>147</v>
      </c>
    </row>
    <row r="193" spans="2:65" s="12" customFormat="1" x14ac:dyDescent="0.2">
      <c r="B193" s="66"/>
      <c r="D193" s="157" t="s">
        <v>158</v>
      </c>
      <c r="E193" s="67" t="s">
        <v>1</v>
      </c>
      <c r="F193" s="158" t="s">
        <v>211</v>
      </c>
      <c r="H193" s="159">
        <v>18.204000000000001</v>
      </c>
      <c r="I193" s="110"/>
      <c r="L193" s="66"/>
      <c r="M193" s="68"/>
      <c r="T193" s="69"/>
      <c r="AT193" s="67" t="s">
        <v>158</v>
      </c>
      <c r="AU193" s="67" t="s">
        <v>79</v>
      </c>
      <c r="AV193" s="12" t="s">
        <v>79</v>
      </c>
      <c r="AW193" s="12" t="s">
        <v>26</v>
      </c>
      <c r="AX193" s="12" t="s">
        <v>69</v>
      </c>
      <c r="AY193" s="67" t="s">
        <v>147</v>
      </c>
    </row>
    <row r="194" spans="2:65" s="13" customFormat="1" x14ac:dyDescent="0.2">
      <c r="B194" s="70"/>
      <c r="D194" s="157" t="s">
        <v>158</v>
      </c>
      <c r="E194" s="71" t="s">
        <v>1</v>
      </c>
      <c r="F194" s="160" t="s">
        <v>181</v>
      </c>
      <c r="H194" s="71" t="s">
        <v>1</v>
      </c>
      <c r="I194" s="111"/>
      <c r="L194" s="70"/>
      <c r="M194" s="72"/>
      <c r="T194" s="73"/>
      <c r="AT194" s="71" t="s">
        <v>158</v>
      </c>
      <c r="AU194" s="71" t="s">
        <v>79</v>
      </c>
      <c r="AV194" s="13" t="s">
        <v>77</v>
      </c>
      <c r="AW194" s="13" t="s">
        <v>26</v>
      </c>
      <c r="AX194" s="13" t="s">
        <v>69</v>
      </c>
      <c r="AY194" s="71" t="s">
        <v>147</v>
      </c>
    </row>
    <row r="195" spans="2:65" s="12" customFormat="1" ht="22.5" x14ac:dyDescent="0.2">
      <c r="B195" s="66"/>
      <c r="D195" s="157" t="s">
        <v>158</v>
      </c>
      <c r="E195" s="67" t="s">
        <v>1</v>
      </c>
      <c r="F195" s="158" t="s">
        <v>212</v>
      </c>
      <c r="H195" s="159">
        <v>48.442</v>
      </c>
      <c r="I195" s="110"/>
      <c r="L195" s="66"/>
      <c r="M195" s="68"/>
      <c r="T195" s="69"/>
      <c r="AT195" s="67" t="s">
        <v>158</v>
      </c>
      <c r="AU195" s="67" t="s">
        <v>79</v>
      </c>
      <c r="AV195" s="12" t="s">
        <v>79</v>
      </c>
      <c r="AW195" s="12" t="s">
        <v>26</v>
      </c>
      <c r="AX195" s="12" t="s">
        <v>69</v>
      </c>
      <c r="AY195" s="67" t="s">
        <v>147</v>
      </c>
    </row>
    <row r="196" spans="2:65" s="14" customFormat="1" x14ac:dyDescent="0.2">
      <c r="B196" s="74"/>
      <c r="D196" s="157" t="s">
        <v>158</v>
      </c>
      <c r="E196" s="75" t="s">
        <v>1</v>
      </c>
      <c r="F196" s="161" t="s">
        <v>185</v>
      </c>
      <c r="H196" s="162">
        <v>74.275999999999996</v>
      </c>
      <c r="I196" s="112"/>
      <c r="L196" s="74"/>
      <c r="M196" s="76"/>
      <c r="T196" s="77"/>
      <c r="AT196" s="75" t="s">
        <v>158</v>
      </c>
      <c r="AU196" s="75" t="s">
        <v>79</v>
      </c>
      <c r="AV196" s="14" t="s">
        <v>153</v>
      </c>
      <c r="AW196" s="14" t="s">
        <v>26</v>
      </c>
      <c r="AX196" s="14" t="s">
        <v>77</v>
      </c>
      <c r="AY196" s="75" t="s">
        <v>147</v>
      </c>
    </row>
    <row r="197" spans="2:65" s="1" customFormat="1" ht="16.5" customHeight="1" x14ac:dyDescent="0.2">
      <c r="B197" s="21"/>
      <c r="C197" s="163" t="s">
        <v>213</v>
      </c>
      <c r="D197" s="163" t="s">
        <v>214</v>
      </c>
      <c r="E197" s="164" t="s">
        <v>215</v>
      </c>
      <c r="F197" s="165" t="s">
        <v>216</v>
      </c>
      <c r="G197" s="166" t="s">
        <v>204</v>
      </c>
      <c r="H197" s="167">
        <v>148.55199999999999</v>
      </c>
      <c r="I197" s="78"/>
      <c r="J197" s="130">
        <f>ROUND(I197*H197,2)</f>
        <v>0</v>
      </c>
      <c r="K197" s="131"/>
      <c r="L197" s="79"/>
      <c r="M197" s="80" t="s">
        <v>1</v>
      </c>
      <c r="N197" s="81" t="s">
        <v>34</v>
      </c>
      <c r="O197" s="62">
        <v>0</v>
      </c>
      <c r="P197" s="62">
        <f>O197*H197</f>
        <v>0</v>
      </c>
      <c r="Q197" s="62">
        <v>1</v>
      </c>
      <c r="R197" s="62">
        <f>Q197*H197</f>
        <v>148.55199999999999</v>
      </c>
      <c r="S197" s="62">
        <v>0</v>
      </c>
      <c r="T197" s="63">
        <f>S197*H197</f>
        <v>0</v>
      </c>
      <c r="AR197" s="64" t="s">
        <v>196</v>
      </c>
      <c r="AT197" s="64" t="s">
        <v>214</v>
      </c>
      <c r="AU197" s="64" t="s">
        <v>79</v>
      </c>
      <c r="AY197" s="17" t="s">
        <v>147</v>
      </c>
      <c r="BE197" s="65">
        <f>IF(N197="základní",J197,0)</f>
        <v>0</v>
      </c>
      <c r="BF197" s="65">
        <f>IF(N197="snížená",J197,0)</f>
        <v>0</v>
      </c>
      <c r="BG197" s="65">
        <f>IF(N197="zákl. přenesená",J197,0)</f>
        <v>0</v>
      </c>
      <c r="BH197" s="65">
        <f>IF(N197="sníž. přenesená",J197,0)</f>
        <v>0</v>
      </c>
      <c r="BI197" s="65">
        <f>IF(N197="nulová",J197,0)</f>
        <v>0</v>
      </c>
      <c r="BJ197" s="17" t="s">
        <v>77</v>
      </c>
      <c r="BK197" s="65">
        <f>ROUND(I197*H197,2)</f>
        <v>0</v>
      </c>
      <c r="BL197" s="17" t="s">
        <v>153</v>
      </c>
      <c r="BM197" s="64" t="s">
        <v>217</v>
      </c>
    </row>
    <row r="198" spans="2:65" s="12" customFormat="1" x14ac:dyDescent="0.2">
      <c r="B198" s="66"/>
      <c r="D198" s="157" t="s">
        <v>158</v>
      </c>
      <c r="E198" s="67" t="s">
        <v>1</v>
      </c>
      <c r="F198" s="158" t="s">
        <v>218</v>
      </c>
      <c r="H198" s="159">
        <v>148.55199999999999</v>
      </c>
      <c r="I198" s="110"/>
      <c r="L198" s="66"/>
      <c r="M198" s="68"/>
      <c r="T198" s="69"/>
      <c r="AT198" s="67" t="s">
        <v>158</v>
      </c>
      <c r="AU198" s="67" t="s">
        <v>79</v>
      </c>
      <c r="AV198" s="12" t="s">
        <v>79</v>
      </c>
      <c r="AW198" s="12" t="s">
        <v>26</v>
      </c>
      <c r="AX198" s="12" t="s">
        <v>77</v>
      </c>
      <c r="AY198" s="67" t="s">
        <v>147</v>
      </c>
    </row>
    <row r="199" spans="2:65" s="1" customFormat="1" ht="16.5" customHeight="1" x14ac:dyDescent="0.2">
      <c r="B199" s="21"/>
      <c r="C199" s="152" t="s">
        <v>8</v>
      </c>
      <c r="D199" s="152" t="s">
        <v>149</v>
      </c>
      <c r="E199" s="153" t="s">
        <v>219</v>
      </c>
      <c r="F199" s="154" t="s">
        <v>220</v>
      </c>
      <c r="G199" s="155" t="s">
        <v>152</v>
      </c>
      <c r="H199" s="156">
        <v>350</v>
      </c>
      <c r="I199" s="58"/>
      <c r="J199" s="128">
        <f>ROUND(I199*H199,2)</f>
        <v>0</v>
      </c>
      <c r="K199" s="129"/>
      <c r="L199" s="21"/>
      <c r="M199" s="60" t="s">
        <v>1</v>
      </c>
      <c r="N199" s="61" t="s">
        <v>34</v>
      </c>
      <c r="O199" s="62">
        <v>0</v>
      </c>
      <c r="P199" s="62">
        <f>O199*H199</f>
        <v>0</v>
      </c>
      <c r="Q199" s="62">
        <v>0</v>
      </c>
      <c r="R199" s="62">
        <f>Q199*H199</f>
        <v>0</v>
      </c>
      <c r="S199" s="62">
        <v>0</v>
      </c>
      <c r="T199" s="63">
        <f>S199*H199</f>
        <v>0</v>
      </c>
      <c r="AR199" s="64" t="s">
        <v>153</v>
      </c>
      <c r="AT199" s="64" t="s">
        <v>149</v>
      </c>
      <c r="AU199" s="64" t="s">
        <v>79</v>
      </c>
      <c r="AY199" s="17" t="s">
        <v>147</v>
      </c>
      <c r="BE199" s="65">
        <f>IF(N199="základní",J199,0)</f>
        <v>0</v>
      </c>
      <c r="BF199" s="65">
        <f>IF(N199="snížená",J199,0)</f>
        <v>0</v>
      </c>
      <c r="BG199" s="65">
        <f>IF(N199="zákl. přenesená",J199,0)</f>
        <v>0</v>
      </c>
      <c r="BH199" s="65">
        <f>IF(N199="sníž. přenesená",J199,0)</f>
        <v>0</v>
      </c>
      <c r="BI199" s="65">
        <f>IF(N199="nulová",J199,0)</f>
        <v>0</v>
      </c>
      <c r="BJ199" s="17" t="s">
        <v>77</v>
      </c>
      <c r="BK199" s="65">
        <f>ROUND(I199*H199,2)</f>
        <v>0</v>
      </c>
      <c r="BL199" s="17" t="s">
        <v>153</v>
      </c>
      <c r="BM199" s="64" t="s">
        <v>221</v>
      </c>
    </row>
    <row r="200" spans="2:65" s="1" customFormat="1" ht="24.2" customHeight="1" x14ac:dyDescent="0.2">
      <c r="B200" s="21"/>
      <c r="C200" s="152" t="s">
        <v>222</v>
      </c>
      <c r="D200" s="152" t="s">
        <v>149</v>
      </c>
      <c r="E200" s="153" t="s">
        <v>223</v>
      </c>
      <c r="F200" s="154" t="s">
        <v>224</v>
      </c>
      <c r="G200" s="155" t="s">
        <v>152</v>
      </c>
      <c r="H200" s="156">
        <v>315.88600000000002</v>
      </c>
      <c r="I200" s="58"/>
      <c r="J200" s="128">
        <f>ROUND(I200*H200,2)</f>
        <v>0</v>
      </c>
      <c r="K200" s="129"/>
      <c r="L200" s="21"/>
      <c r="M200" s="60" t="s">
        <v>1</v>
      </c>
      <c r="N200" s="61" t="s">
        <v>34</v>
      </c>
      <c r="O200" s="62">
        <v>2.5000000000000001E-2</v>
      </c>
      <c r="P200" s="62">
        <f>O200*H200</f>
        <v>7.8971500000000008</v>
      </c>
      <c r="Q200" s="62">
        <v>0</v>
      </c>
      <c r="R200" s="62">
        <f>Q200*H200</f>
        <v>0</v>
      </c>
      <c r="S200" s="62">
        <v>0</v>
      </c>
      <c r="T200" s="63">
        <f>S200*H200</f>
        <v>0</v>
      </c>
      <c r="AR200" s="64" t="s">
        <v>153</v>
      </c>
      <c r="AT200" s="64" t="s">
        <v>149</v>
      </c>
      <c r="AU200" s="64" t="s">
        <v>79</v>
      </c>
      <c r="AY200" s="17" t="s">
        <v>147</v>
      </c>
      <c r="BE200" s="65">
        <f>IF(N200="základní",J200,0)</f>
        <v>0</v>
      </c>
      <c r="BF200" s="65">
        <f>IF(N200="snížená",J200,0)</f>
        <v>0</v>
      </c>
      <c r="BG200" s="65">
        <f>IF(N200="zákl. přenesená",J200,0)</f>
        <v>0</v>
      </c>
      <c r="BH200" s="65">
        <f>IF(N200="sníž. přenesená",J200,0)</f>
        <v>0</v>
      </c>
      <c r="BI200" s="65">
        <f>IF(N200="nulová",J200,0)</f>
        <v>0</v>
      </c>
      <c r="BJ200" s="17" t="s">
        <v>77</v>
      </c>
      <c r="BK200" s="65">
        <f>ROUND(I200*H200,2)</f>
        <v>0</v>
      </c>
      <c r="BL200" s="17" t="s">
        <v>153</v>
      </c>
      <c r="BM200" s="64" t="s">
        <v>225</v>
      </c>
    </row>
    <row r="201" spans="2:65" s="13" customFormat="1" x14ac:dyDescent="0.2">
      <c r="B201" s="70"/>
      <c r="D201" s="157" t="s">
        <v>158</v>
      </c>
      <c r="E201" s="71" t="s">
        <v>1</v>
      </c>
      <c r="F201" s="160" t="s">
        <v>226</v>
      </c>
      <c r="H201" s="71" t="s">
        <v>1</v>
      </c>
      <c r="I201" s="111"/>
      <c r="L201" s="70"/>
      <c r="M201" s="72"/>
      <c r="T201" s="73"/>
      <c r="AT201" s="71" t="s">
        <v>158</v>
      </c>
      <c r="AU201" s="71" t="s">
        <v>79</v>
      </c>
      <c r="AV201" s="13" t="s">
        <v>77</v>
      </c>
      <c r="AW201" s="13" t="s">
        <v>26</v>
      </c>
      <c r="AX201" s="13" t="s">
        <v>69</v>
      </c>
      <c r="AY201" s="71" t="s">
        <v>147</v>
      </c>
    </row>
    <row r="202" spans="2:65" s="12" customFormat="1" ht="22.5" x14ac:dyDescent="0.2">
      <c r="B202" s="66"/>
      <c r="D202" s="157" t="s">
        <v>158</v>
      </c>
      <c r="E202" s="67" t="s">
        <v>1</v>
      </c>
      <c r="F202" s="158" t="s">
        <v>227</v>
      </c>
      <c r="H202" s="159">
        <v>222.43600000000001</v>
      </c>
      <c r="I202" s="110"/>
      <c r="L202" s="66"/>
      <c r="M202" s="68"/>
      <c r="T202" s="69"/>
      <c r="AT202" s="67" t="s">
        <v>158</v>
      </c>
      <c r="AU202" s="67" t="s">
        <v>79</v>
      </c>
      <c r="AV202" s="12" t="s">
        <v>79</v>
      </c>
      <c r="AW202" s="12" t="s">
        <v>26</v>
      </c>
      <c r="AX202" s="12" t="s">
        <v>69</v>
      </c>
      <c r="AY202" s="67" t="s">
        <v>147</v>
      </c>
    </row>
    <row r="203" spans="2:65" s="13" customFormat="1" x14ac:dyDescent="0.2">
      <c r="B203" s="70"/>
      <c r="D203" s="157" t="s">
        <v>158</v>
      </c>
      <c r="E203" s="71" t="s">
        <v>1</v>
      </c>
      <c r="F203" s="160" t="s">
        <v>228</v>
      </c>
      <c r="H203" s="71" t="s">
        <v>1</v>
      </c>
      <c r="I203" s="111"/>
      <c r="L203" s="70"/>
      <c r="M203" s="72"/>
      <c r="T203" s="73"/>
      <c r="AT203" s="71" t="s">
        <v>158</v>
      </c>
      <c r="AU203" s="71" t="s">
        <v>79</v>
      </c>
      <c r="AV203" s="13" t="s">
        <v>77</v>
      </c>
      <c r="AW203" s="13" t="s">
        <v>26</v>
      </c>
      <c r="AX203" s="13" t="s">
        <v>69</v>
      </c>
      <c r="AY203" s="71" t="s">
        <v>147</v>
      </c>
    </row>
    <row r="204" spans="2:65" s="12" customFormat="1" x14ac:dyDescent="0.2">
      <c r="B204" s="66"/>
      <c r="D204" s="157" t="s">
        <v>158</v>
      </c>
      <c r="E204" s="67" t="s">
        <v>1</v>
      </c>
      <c r="F204" s="158" t="s">
        <v>229</v>
      </c>
      <c r="H204" s="159">
        <v>5.46</v>
      </c>
      <c r="I204" s="110"/>
      <c r="L204" s="66"/>
      <c r="M204" s="68"/>
      <c r="T204" s="69"/>
      <c r="AT204" s="67" t="s">
        <v>158</v>
      </c>
      <c r="AU204" s="67" t="s">
        <v>79</v>
      </c>
      <c r="AV204" s="12" t="s">
        <v>79</v>
      </c>
      <c r="AW204" s="12" t="s">
        <v>26</v>
      </c>
      <c r="AX204" s="12" t="s">
        <v>69</v>
      </c>
      <c r="AY204" s="67" t="s">
        <v>147</v>
      </c>
    </row>
    <row r="205" spans="2:65" s="13" customFormat="1" x14ac:dyDescent="0.2">
      <c r="B205" s="70"/>
      <c r="D205" s="157" t="s">
        <v>158</v>
      </c>
      <c r="E205" s="71" t="s">
        <v>1</v>
      </c>
      <c r="F205" s="160" t="s">
        <v>230</v>
      </c>
      <c r="H205" s="71" t="s">
        <v>1</v>
      </c>
      <c r="I205" s="111"/>
      <c r="L205" s="70"/>
      <c r="M205" s="72"/>
      <c r="T205" s="73"/>
      <c r="AT205" s="71" t="s">
        <v>158</v>
      </c>
      <c r="AU205" s="71" t="s">
        <v>79</v>
      </c>
      <c r="AV205" s="13" t="s">
        <v>77</v>
      </c>
      <c r="AW205" s="13" t="s">
        <v>26</v>
      </c>
      <c r="AX205" s="13" t="s">
        <v>69</v>
      </c>
      <c r="AY205" s="71" t="s">
        <v>147</v>
      </c>
    </row>
    <row r="206" spans="2:65" s="12" customFormat="1" x14ac:dyDescent="0.2">
      <c r="B206" s="66"/>
      <c r="D206" s="157" t="s">
        <v>158</v>
      </c>
      <c r="E206" s="67" t="s">
        <v>1</v>
      </c>
      <c r="F206" s="158" t="s">
        <v>231</v>
      </c>
      <c r="H206" s="159">
        <v>4.2</v>
      </c>
      <c r="I206" s="110"/>
      <c r="L206" s="66"/>
      <c r="M206" s="68"/>
      <c r="T206" s="69"/>
      <c r="AT206" s="67" t="s">
        <v>158</v>
      </c>
      <c r="AU206" s="67" t="s">
        <v>79</v>
      </c>
      <c r="AV206" s="12" t="s">
        <v>79</v>
      </c>
      <c r="AW206" s="12" t="s">
        <v>26</v>
      </c>
      <c r="AX206" s="12" t="s">
        <v>69</v>
      </c>
      <c r="AY206" s="67" t="s">
        <v>147</v>
      </c>
    </row>
    <row r="207" spans="2:65" s="13" customFormat="1" x14ac:dyDescent="0.2">
      <c r="B207" s="70"/>
      <c r="D207" s="157" t="s">
        <v>158</v>
      </c>
      <c r="E207" s="71" t="s">
        <v>1</v>
      </c>
      <c r="F207" s="160" t="s">
        <v>232</v>
      </c>
      <c r="H207" s="71" t="s">
        <v>1</v>
      </c>
      <c r="I207" s="111"/>
      <c r="L207" s="70"/>
      <c r="M207" s="72"/>
      <c r="T207" s="73"/>
      <c r="AT207" s="71" t="s">
        <v>158</v>
      </c>
      <c r="AU207" s="71" t="s">
        <v>79</v>
      </c>
      <c r="AV207" s="13" t="s">
        <v>77</v>
      </c>
      <c r="AW207" s="13" t="s">
        <v>26</v>
      </c>
      <c r="AX207" s="13" t="s">
        <v>69</v>
      </c>
      <c r="AY207" s="71" t="s">
        <v>147</v>
      </c>
    </row>
    <row r="208" spans="2:65" s="12" customFormat="1" x14ac:dyDescent="0.2">
      <c r="B208" s="66"/>
      <c r="D208" s="157" t="s">
        <v>158</v>
      </c>
      <c r="E208" s="67" t="s">
        <v>1</v>
      </c>
      <c r="F208" s="158" t="s">
        <v>233</v>
      </c>
      <c r="H208" s="159">
        <v>83.79</v>
      </c>
      <c r="I208" s="110"/>
      <c r="L208" s="66"/>
      <c r="M208" s="68"/>
      <c r="T208" s="69"/>
      <c r="AT208" s="67" t="s">
        <v>158</v>
      </c>
      <c r="AU208" s="67" t="s">
        <v>79</v>
      </c>
      <c r="AV208" s="12" t="s">
        <v>79</v>
      </c>
      <c r="AW208" s="12" t="s">
        <v>26</v>
      </c>
      <c r="AX208" s="12" t="s">
        <v>69</v>
      </c>
      <c r="AY208" s="67" t="s">
        <v>147</v>
      </c>
    </row>
    <row r="209" spans="2:65" s="14" customFormat="1" x14ac:dyDescent="0.2">
      <c r="B209" s="74"/>
      <c r="D209" s="157" t="s">
        <v>158</v>
      </c>
      <c r="E209" s="75" t="s">
        <v>1</v>
      </c>
      <c r="F209" s="161" t="s">
        <v>185</v>
      </c>
      <c r="H209" s="162">
        <v>315.88600000000002</v>
      </c>
      <c r="I209" s="112"/>
      <c r="L209" s="74"/>
      <c r="M209" s="76"/>
      <c r="T209" s="77"/>
      <c r="AT209" s="75" t="s">
        <v>158</v>
      </c>
      <c r="AU209" s="75" t="s">
        <v>79</v>
      </c>
      <c r="AV209" s="14" t="s">
        <v>153</v>
      </c>
      <c r="AW209" s="14" t="s">
        <v>26</v>
      </c>
      <c r="AX209" s="14" t="s">
        <v>77</v>
      </c>
      <c r="AY209" s="75" t="s">
        <v>147</v>
      </c>
    </row>
    <row r="210" spans="2:65" s="11" customFormat="1" ht="22.9" customHeight="1" x14ac:dyDescent="0.2">
      <c r="B210" s="51"/>
      <c r="D210" s="52" t="s">
        <v>68</v>
      </c>
      <c r="E210" s="151" t="s">
        <v>79</v>
      </c>
      <c r="F210" s="151" t="s">
        <v>234</v>
      </c>
      <c r="I210" s="109"/>
      <c r="J210" s="127">
        <f>BK210</f>
        <v>0</v>
      </c>
      <c r="L210" s="51"/>
      <c r="M210" s="53"/>
      <c r="P210" s="54">
        <f>P211+SUM(P212:P268)</f>
        <v>259.226159</v>
      </c>
      <c r="R210" s="54">
        <f>R211+SUM(R212:R268)</f>
        <v>387.29561343999995</v>
      </c>
      <c r="T210" s="55">
        <f>T211+SUM(T212:T268)</f>
        <v>0</v>
      </c>
      <c r="AR210" s="52" t="s">
        <v>77</v>
      </c>
      <c r="AT210" s="56" t="s">
        <v>68</v>
      </c>
      <c r="AU210" s="56" t="s">
        <v>77</v>
      </c>
      <c r="AY210" s="52" t="s">
        <v>147</v>
      </c>
      <c r="BK210" s="57">
        <f>BK211+SUM(BK212:BK268)</f>
        <v>0</v>
      </c>
    </row>
    <row r="211" spans="2:65" s="1" customFormat="1" ht="24.2" customHeight="1" x14ac:dyDescent="0.2">
      <c r="B211" s="21"/>
      <c r="C211" s="152" t="s">
        <v>235</v>
      </c>
      <c r="D211" s="152" t="s">
        <v>149</v>
      </c>
      <c r="E211" s="153" t="s">
        <v>236</v>
      </c>
      <c r="F211" s="154" t="s">
        <v>237</v>
      </c>
      <c r="G211" s="155" t="s">
        <v>152</v>
      </c>
      <c r="H211" s="156">
        <v>323.20600000000002</v>
      </c>
      <c r="I211" s="58"/>
      <c r="J211" s="128">
        <f>ROUND(I211*H211,2)</f>
        <v>0</v>
      </c>
      <c r="K211" s="129"/>
      <c r="L211" s="21"/>
      <c r="M211" s="60" t="s">
        <v>1</v>
      </c>
      <c r="N211" s="61" t="s">
        <v>34</v>
      </c>
      <c r="O211" s="62">
        <v>5.8000000000000003E-2</v>
      </c>
      <c r="P211" s="62">
        <f>O211*H211</f>
        <v>18.745948000000002</v>
      </c>
      <c r="Q211" s="62">
        <v>1E-4</v>
      </c>
      <c r="R211" s="62">
        <f>Q211*H211</f>
        <v>3.2320600000000005E-2</v>
      </c>
      <c r="S211" s="62">
        <v>0</v>
      </c>
      <c r="T211" s="63">
        <f>S211*H211</f>
        <v>0</v>
      </c>
      <c r="AR211" s="64" t="s">
        <v>153</v>
      </c>
      <c r="AT211" s="64" t="s">
        <v>149</v>
      </c>
      <c r="AU211" s="64" t="s">
        <v>79</v>
      </c>
      <c r="AY211" s="17" t="s">
        <v>147</v>
      </c>
      <c r="BE211" s="65">
        <f>IF(N211="základní",J211,0)</f>
        <v>0</v>
      </c>
      <c r="BF211" s="65">
        <f>IF(N211="snížená",J211,0)</f>
        <v>0</v>
      </c>
      <c r="BG211" s="65">
        <f>IF(N211="zákl. přenesená",J211,0)</f>
        <v>0</v>
      </c>
      <c r="BH211" s="65">
        <f>IF(N211="sníž. přenesená",J211,0)</f>
        <v>0</v>
      </c>
      <c r="BI211" s="65">
        <f>IF(N211="nulová",J211,0)</f>
        <v>0</v>
      </c>
      <c r="BJ211" s="17" t="s">
        <v>77</v>
      </c>
      <c r="BK211" s="65">
        <f>ROUND(I211*H211,2)</f>
        <v>0</v>
      </c>
      <c r="BL211" s="17" t="s">
        <v>153</v>
      </c>
      <c r="BM211" s="64" t="s">
        <v>238</v>
      </c>
    </row>
    <row r="212" spans="2:65" s="13" customFormat="1" x14ac:dyDescent="0.2">
      <c r="B212" s="70"/>
      <c r="D212" s="157" t="s">
        <v>158</v>
      </c>
      <c r="E212" s="71" t="s">
        <v>1</v>
      </c>
      <c r="F212" s="160" t="s">
        <v>239</v>
      </c>
      <c r="H212" s="71" t="s">
        <v>1</v>
      </c>
      <c r="I212" s="111"/>
      <c r="L212" s="70"/>
      <c r="M212" s="72"/>
      <c r="T212" s="73"/>
      <c r="AT212" s="71" t="s">
        <v>158</v>
      </c>
      <c r="AU212" s="71" t="s">
        <v>79</v>
      </c>
      <c r="AV212" s="13" t="s">
        <v>77</v>
      </c>
      <c r="AW212" s="13" t="s">
        <v>26</v>
      </c>
      <c r="AX212" s="13" t="s">
        <v>69</v>
      </c>
      <c r="AY212" s="71" t="s">
        <v>147</v>
      </c>
    </row>
    <row r="213" spans="2:65" s="12" customFormat="1" ht="22.5" x14ac:dyDescent="0.2">
      <c r="B213" s="66"/>
      <c r="D213" s="157" t="s">
        <v>158</v>
      </c>
      <c r="E213" s="67" t="s">
        <v>1</v>
      </c>
      <c r="F213" s="158" t="s">
        <v>227</v>
      </c>
      <c r="H213" s="159">
        <v>222.43600000000001</v>
      </c>
      <c r="I213" s="110"/>
      <c r="L213" s="66"/>
      <c r="M213" s="68"/>
      <c r="T213" s="69"/>
      <c r="AT213" s="67" t="s">
        <v>158</v>
      </c>
      <c r="AU213" s="67" t="s">
        <v>79</v>
      </c>
      <c r="AV213" s="12" t="s">
        <v>79</v>
      </c>
      <c r="AW213" s="12" t="s">
        <v>26</v>
      </c>
      <c r="AX213" s="12" t="s">
        <v>69</v>
      </c>
      <c r="AY213" s="67" t="s">
        <v>147</v>
      </c>
    </row>
    <row r="214" spans="2:65" s="12" customFormat="1" x14ac:dyDescent="0.2">
      <c r="B214" s="66"/>
      <c r="D214" s="157" t="s">
        <v>158</v>
      </c>
      <c r="E214" s="67" t="s">
        <v>1</v>
      </c>
      <c r="F214" s="158" t="s">
        <v>240</v>
      </c>
      <c r="H214" s="159">
        <v>12.78</v>
      </c>
      <c r="I214" s="110"/>
      <c r="L214" s="66"/>
      <c r="M214" s="68"/>
      <c r="T214" s="69"/>
      <c r="AT214" s="67" t="s">
        <v>158</v>
      </c>
      <c r="AU214" s="67" t="s">
        <v>79</v>
      </c>
      <c r="AV214" s="12" t="s">
        <v>79</v>
      </c>
      <c r="AW214" s="12" t="s">
        <v>26</v>
      </c>
      <c r="AX214" s="12" t="s">
        <v>69</v>
      </c>
      <c r="AY214" s="67" t="s">
        <v>147</v>
      </c>
    </row>
    <row r="215" spans="2:65" s="15" customFormat="1" x14ac:dyDescent="0.2">
      <c r="B215" s="82"/>
      <c r="D215" s="157" t="s">
        <v>158</v>
      </c>
      <c r="E215" s="83" t="s">
        <v>1</v>
      </c>
      <c r="F215" s="168" t="s">
        <v>241</v>
      </c>
      <c r="H215" s="169">
        <v>235.21600000000001</v>
      </c>
      <c r="I215" s="113"/>
      <c r="L215" s="82"/>
      <c r="M215" s="84"/>
      <c r="T215" s="85"/>
      <c r="AT215" s="83" t="s">
        <v>158</v>
      </c>
      <c r="AU215" s="83" t="s">
        <v>79</v>
      </c>
      <c r="AV215" s="15" t="s">
        <v>160</v>
      </c>
      <c r="AW215" s="15" t="s">
        <v>26</v>
      </c>
      <c r="AX215" s="15" t="s">
        <v>69</v>
      </c>
      <c r="AY215" s="83" t="s">
        <v>147</v>
      </c>
    </row>
    <row r="216" spans="2:65" s="13" customFormat="1" x14ac:dyDescent="0.2">
      <c r="B216" s="70"/>
      <c r="D216" s="157" t="s">
        <v>158</v>
      </c>
      <c r="E216" s="71" t="s">
        <v>1</v>
      </c>
      <c r="F216" s="160" t="s">
        <v>232</v>
      </c>
      <c r="H216" s="71" t="s">
        <v>1</v>
      </c>
      <c r="I216" s="111"/>
      <c r="L216" s="70"/>
      <c r="M216" s="72"/>
      <c r="T216" s="73"/>
      <c r="AT216" s="71" t="s">
        <v>158</v>
      </c>
      <c r="AU216" s="71" t="s">
        <v>79</v>
      </c>
      <c r="AV216" s="13" t="s">
        <v>77</v>
      </c>
      <c r="AW216" s="13" t="s">
        <v>26</v>
      </c>
      <c r="AX216" s="13" t="s">
        <v>69</v>
      </c>
      <c r="AY216" s="71" t="s">
        <v>147</v>
      </c>
    </row>
    <row r="217" spans="2:65" s="12" customFormat="1" x14ac:dyDescent="0.2">
      <c r="B217" s="66"/>
      <c r="D217" s="157" t="s">
        <v>158</v>
      </c>
      <c r="E217" s="67" t="s">
        <v>1</v>
      </c>
      <c r="F217" s="158" t="s">
        <v>233</v>
      </c>
      <c r="H217" s="159">
        <v>83.79</v>
      </c>
      <c r="I217" s="110"/>
      <c r="L217" s="66"/>
      <c r="M217" s="68"/>
      <c r="T217" s="69"/>
      <c r="AT217" s="67" t="s">
        <v>158</v>
      </c>
      <c r="AU217" s="67" t="s">
        <v>79</v>
      </c>
      <c r="AV217" s="12" t="s">
        <v>79</v>
      </c>
      <c r="AW217" s="12" t="s">
        <v>26</v>
      </c>
      <c r="AX217" s="12" t="s">
        <v>69</v>
      </c>
      <c r="AY217" s="67" t="s">
        <v>147</v>
      </c>
    </row>
    <row r="218" spans="2:65" s="15" customFormat="1" x14ac:dyDescent="0.2">
      <c r="B218" s="82"/>
      <c r="D218" s="157" t="s">
        <v>158</v>
      </c>
      <c r="E218" s="83" t="s">
        <v>1</v>
      </c>
      <c r="F218" s="168" t="s">
        <v>241</v>
      </c>
      <c r="H218" s="169">
        <v>83.79</v>
      </c>
      <c r="I218" s="113"/>
      <c r="L218" s="82"/>
      <c r="M218" s="84"/>
      <c r="T218" s="85"/>
      <c r="AT218" s="83" t="s">
        <v>158</v>
      </c>
      <c r="AU218" s="83" t="s">
        <v>79</v>
      </c>
      <c r="AV218" s="15" t="s">
        <v>160</v>
      </c>
      <c r="AW218" s="15" t="s">
        <v>26</v>
      </c>
      <c r="AX218" s="15" t="s">
        <v>69</v>
      </c>
      <c r="AY218" s="83" t="s">
        <v>147</v>
      </c>
    </row>
    <row r="219" spans="2:65" s="13" customFormat="1" x14ac:dyDescent="0.2">
      <c r="B219" s="70"/>
      <c r="D219" s="157" t="s">
        <v>158</v>
      </c>
      <c r="E219" s="71" t="s">
        <v>1</v>
      </c>
      <c r="F219" s="160" t="s">
        <v>230</v>
      </c>
      <c r="H219" s="71" t="s">
        <v>1</v>
      </c>
      <c r="I219" s="111"/>
      <c r="L219" s="70"/>
      <c r="M219" s="72"/>
      <c r="T219" s="73"/>
      <c r="AT219" s="71" t="s">
        <v>158</v>
      </c>
      <c r="AU219" s="71" t="s">
        <v>79</v>
      </c>
      <c r="AV219" s="13" t="s">
        <v>77</v>
      </c>
      <c r="AW219" s="13" t="s">
        <v>26</v>
      </c>
      <c r="AX219" s="13" t="s">
        <v>69</v>
      </c>
      <c r="AY219" s="71" t="s">
        <v>147</v>
      </c>
    </row>
    <row r="220" spans="2:65" s="12" customFormat="1" x14ac:dyDescent="0.2">
      <c r="B220" s="66"/>
      <c r="D220" s="157" t="s">
        <v>158</v>
      </c>
      <c r="E220" s="67" t="s">
        <v>1</v>
      </c>
      <c r="F220" s="158" t="s">
        <v>231</v>
      </c>
      <c r="H220" s="159">
        <v>4.2</v>
      </c>
      <c r="I220" s="110"/>
      <c r="L220" s="66"/>
      <c r="M220" s="68"/>
      <c r="T220" s="69"/>
      <c r="AT220" s="67" t="s">
        <v>158</v>
      </c>
      <c r="AU220" s="67" t="s">
        <v>79</v>
      </c>
      <c r="AV220" s="12" t="s">
        <v>79</v>
      </c>
      <c r="AW220" s="12" t="s">
        <v>26</v>
      </c>
      <c r="AX220" s="12" t="s">
        <v>69</v>
      </c>
      <c r="AY220" s="67" t="s">
        <v>147</v>
      </c>
    </row>
    <row r="221" spans="2:65" s="15" customFormat="1" x14ac:dyDescent="0.2">
      <c r="B221" s="82"/>
      <c r="D221" s="157" t="s">
        <v>158</v>
      </c>
      <c r="E221" s="83" t="s">
        <v>1</v>
      </c>
      <c r="F221" s="168" t="s">
        <v>241</v>
      </c>
      <c r="H221" s="169">
        <v>4.2</v>
      </c>
      <c r="I221" s="113"/>
      <c r="L221" s="82"/>
      <c r="M221" s="84"/>
      <c r="T221" s="85"/>
      <c r="AT221" s="83" t="s">
        <v>158</v>
      </c>
      <c r="AU221" s="83" t="s">
        <v>79</v>
      </c>
      <c r="AV221" s="15" t="s">
        <v>160</v>
      </c>
      <c r="AW221" s="15" t="s">
        <v>26</v>
      </c>
      <c r="AX221" s="15" t="s">
        <v>69</v>
      </c>
      <c r="AY221" s="83" t="s">
        <v>147</v>
      </c>
    </row>
    <row r="222" spans="2:65" s="14" customFormat="1" x14ac:dyDescent="0.2">
      <c r="B222" s="74"/>
      <c r="D222" s="157" t="s">
        <v>158</v>
      </c>
      <c r="E222" s="75" t="s">
        <v>1</v>
      </c>
      <c r="F222" s="161" t="s">
        <v>185</v>
      </c>
      <c r="H222" s="162">
        <v>323.20600000000002</v>
      </c>
      <c r="I222" s="112"/>
      <c r="L222" s="74"/>
      <c r="M222" s="76"/>
      <c r="T222" s="77"/>
      <c r="AT222" s="75" t="s">
        <v>158</v>
      </c>
      <c r="AU222" s="75" t="s">
        <v>79</v>
      </c>
      <c r="AV222" s="14" t="s">
        <v>153</v>
      </c>
      <c r="AW222" s="14" t="s">
        <v>26</v>
      </c>
      <c r="AX222" s="14" t="s">
        <v>77</v>
      </c>
      <c r="AY222" s="75" t="s">
        <v>147</v>
      </c>
    </row>
    <row r="223" spans="2:65" s="1" customFormat="1" ht="24.2" customHeight="1" x14ac:dyDescent="0.2">
      <c r="B223" s="21"/>
      <c r="C223" s="163" t="s">
        <v>242</v>
      </c>
      <c r="D223" s="163" t="s">
        <v>214</v>
      </c>
      <c r="E223" s="164" t="s">
        <v>243</v>
      </c>
      <c r="F223" s="165" t="s">
        <v>244</v>
      </c>
      <c r="G223" s="166" t="s">
        <v>152</v>
      </c>
      <c r="H223" s="167">
        <v>371.68700000000001</v>
      </c>
      <c r="I223" s="78"/>
      <c r="J223" s="130">
        <f>ROUND(I223*H223,2)</f>
        <v>0</v>
      </c>
      <c r="K223" s="131"/>
      <c r="L223" s="79"/>
      <c r="M223" s="80" t="s">
        <v>1</v>
      </c>
      <c r="N223" s="81" t="s">
        <v>34</v>
      </c>
      <c r="O223" s="62">
        <v>0</v>
      </c>
      <c r="P223" s="62">
        <f>O223*H223</f>
        <v>0</v>
      </c>
      <c r="Q223" s="62">
        <v>2.9999999999999997E-4</v>
      </c>
      <c r="R223" s="62">
        <f>Q223*H223</f>
        <v>0.1115061</v>
      </c>
      <c r="S223" s="62">
        <v>0</v>
      </c>
      <c r="T223" s="63">
        <f>S223*H223</f>
        <v>0</v>
      </c>
      <c r="AR223" s="64" t="s">
        <v>196</v>
      </c>
      <c r="AT223" s="64" t="s">
        <v>214</v>
      </c>
      <c r="AU223" s="64" t="s">
        <v>79</v>
      </c>
      <c r="AY223" s="17" t="s">
        <v>147</v>
      </c>
      <c r="BE223" s="65">
        <f>IF(N223="základní",J223,0)</f>
        <v>0</v>
      </c>
      <c r="BF223" s="65">
        <f>IF(N223="snížená",J223,0)</f>
        <v>0</v>
      </c>
      <c r="BG223" s="65">
        <f>IF(N223="zákl. přenesená",J223,0)</f>
        <v>0</v>
      </c>
      <c r="BH223" s="65">
        <f>IF(N223="sníž. přenesená",J223,0)</f>
        <v>0</v>
      </c>
      <c r="BI223" s="65">
        <f>IF(N223="nulová",J223,0)</f>
        <v>0</v>
      </c>
      <c r="BJ223" s="17" t="s">
        <v>77</v>
      </c>
      <c r="BK223" s="65">
        <f>ROUND(I223*H223,2)</f>
        <v>0</v>
      </c>
      <c r="BL223" s="17" t="s">
        <v>153</v>
      </c>
      <c r="BM223" s="64" t="s">
        <v>245</v>
      </c>
    </row>
    <row r="224" spans="2:65" s="12" customFormat="1" x14ac:dyDescent="0.2">
      <c r="B224" s="66"/>
      <c r="D224" s="157" t="s">
        <v>158</v>
      </c>
      <c r="E224" s="67" t="s">
        <v>1</v>
      </c>
      <c r="F224" s="158" t="s">
        <v>246</v>
      </c>
      <c r="H224" s="159">
        <v>371.68700000000001</v>
      </c>
      <c r="I224" s="110"/>
      <c r="L224" s="66"/>
      <c r="M224" s="68"/>
      <c r="T224" s="69"/>
      <c r="AT224" s="67" t="s">
        <v>158</v>
      </c>
      <c r="AU224" s="67" t="s">
        <v>79</v>
      </c>
      <c r="AV224" s="12" t="s">
        <v>79</v>
      </c>
      <c r="AW224" s="12" t="s">
        <v>26</v>
      </c>
      <c r="AX224" s="12" t="s">
        <v>77</v>
      </c>
      <c r="AY224" s="67" t="s">
        <v>147</v>
      </c>
    </row>
    <row r="225" spans="2:65" s="1" customFormat="1" ht="24.2" customHeight="1" x14ac:dyDescent="0.2">
      <c r="B225" s="21"/>
      <c r="C225" s="152" t="s">
        <v>247</v>
      </c>
      <c r="D225" s="152" t="s">
        <v>149</v>
      </c>
      <c r="E225" s="153" t="s">
        <v>248</v>
      </c>
      <c r="F225" s="154" t="s">
        <v>249</v>
      </c>
      <c r="G225" s="155" t="s">
        <v>163</v>
      </c>
      <c r="H225" s="156">
        <v>68.364000000000004</v>
      </c>
      <c r="I225" s="58"/>
      <c r="J225" s="128">
        <f>ROUND(I225*H225,2)</f>
        <v>0</v>
      </c>
      <c r="K225" s="129"/>
      <c r="L225" s="21"/>
      <c r="M225" s="60" t="s">
        <v>1</v>
      </c>
      <c r="N225" s="61" t="s">
        <v>34</v>
      </c>
      <c r="O225" s="62">
        <v>1.0249999999999999</v>
      </c>
      <c r="P225" s="62">
        <f>O225*H225</f>
        <v>70.073099999999997</v>
      </c>
      <c r="Q225" s="62">
        <v>2.16</v>
      </c>
      <c r="R225" s="62">
        <f>Q225*H225</f>
        <v>147.66624000000002</v>
      </c>
      <c r="S225" s="62">
        <v>0</v>
      </c>
      <c r="T225" s="63">
        <f>S225*H225</f>
        <v>0</v>
      </c>
      <c r="AR225" s="64" t="s">
        <v>153</v>
      </c>
      <c r="AT225" s="64" t="s">
        <v>149</v>
      </c>
      <c r="AU225" s="64" t="s">
        <v>79</v>
      </c>
      <c r="AY225" s="17" t="s">
        <v>147</v>
      </c>
      <c r="BE225" s="65">
        <f>IF(N225="základní",J225,0)</f>
        <v>0</v>
      </c>
      <c r="BF225" s="65">
        <f>IF(N225="snížená",J225,0)</f>
        <v>0</v>
      </c>
      <c r="BG225" s="65">
        <f>IF(N225="zákl. přenesená",J225,0)</f>
        <v>0</v>
      </c>
      <c r="BH225" s="65">
        <f>IF(N225="sníž. přenesená",J225,0)</f>
        <v>0</v>
      </c>
      <c r="BI225" s="65">
        <f>IF(N225="nulová",J225,0)</f>
        <v>0</v>
      </c>
      <c r="BJ225" s="17" t="s">
        <v>77</v>
      </c>
      <c r="BK225" s="65">
        <f>ROUND(I225*H225,2)</f>
        <v>0</v>
      </c>
      <c r="BL225" s="17" t="s">
        <v>153</v>
      </c>
      <c r="BM225" s="64" t="s">
        <v>250</v>
      </c>
    </row>
    <row r="226" spans="2:65" s="13" customFormat="1" x14ac:dyDescent="0.2">
      <c r="B226" s="70"/>
      <c r="D226" s="157" t="s">
        <v>158</v>
      </c>
      <c r="E226" s="71" t="s">
        <v>1</v>
      </c>
      <c r="F226" s="160" t="s">
        <v>251</v>
      </c>
      <c r="H226" s="71" t="s">
        <v>1</v>
      </c>
      <c r="I226" s="111"/>
      <c r="L226" s="70"/>
      <c r="M226" s="72"/>
      <c r="T226" s="73"/>
      <c r="AT226" s="71" t="s">
        <v>158</v>
      </c>
      <c r="AU226" s="71" t="s">
        <v>79</v>
      </c>
      <c r="AV226" s="13" t="s">
        <v>77</v>
      </c>
      <c r="AW226" s="13" t="s">
        <v>26</v>
      </c>
      <c r="AX226" s="13" t="s">
        <v>69</v>
      </c>
      <c r="AY226" s="71" t="s">
        <v>147</v>
      </c>
    </row>
    <row r="227" spans="2:65" s="13" customFormat="1" x14ac:dyDescent="0.2">
      <c r="B227" s="70"/>
      <c r="D227" s="157" t="s">
        <v>158</v>
      </c>
      <c r="E227" s="71" t="s">
        <v>1</v>
      </c>
      <c r="F227" s="160" t="s">
        <v>239</v>
      </c>
      <c r="H227" s="71" t="s">
        <v>1</v>
      </c>
      <c r="I227" s="111"/>
      <c r="L227" s="70"/>
      <c r="M227" s="72"/>
      <c r="T227" s="73"/>
      <c r="AT227" s="71" t="s">
        <v>158</v>
      </c>
      <c r="AU227" s="71" t="s">
        <v>79</v>
      </c>
      <c r="AV227" s="13" t="s">
        <v>77</v>
      </c>
      <c r="AW227" s="13" t="s">
        <v>26</v>
      </c>
      <c r="AX227" s="13" t="s">
        <v>69</v>
      </c>
      <c r="AY227" s="71" t="s">
        <v>147</v>
      </c>
    </row>
    <row r="228" spans="2:65" s="12" customFormat="1" ht="22.5" x14ac:dyDescent="0.2">
      <c r="B228" s="66"/>
      <c r="D228" s="157" t="s">
        <v>158</v>
      </c>
      <c r="E228" s="67" t="s">
        <v>1</v>
      </c>
      <c r="F228" s="158" t="s">
        <v>252</v>
      </c>
      <c r="H228" s="159">
        <v>66.730999999999995</v>
      </c>
      <c r="I228" s="110"/>
      <c r="L228" s="66"/>
      <c r="M228" s="68"/>
      <c r="T228" s="69"/>
      <c r="AT228" s="67" t="s">
        <v>158</v>
      </c>
      <c r="AU228" s="67" t="s">
        <v>79</v>
      </c>
      <c r="AV228" s="12" t="s">
        <v>79</v>
      </c>
      <c r="AW228" s="12" t="s">
        <v>26</v>
      </c>
      <c r="AX228" s="12" t="s">
        <v>69</v>
      </c>
      <c r="AY228" s="67" t="s">
        <v>147</v>
      </c>
    </row>
    <row r="229" spans="2:65" s="13" customFormat="1" x14ac:dyDescent="0.2">
      <c r="B229" s="70"/>
      <c r="D229" s="157" t="s">
        <v>158</v>
      </c>
      <c r="E229" s="71" t="s">
        <v>1</v>
      </c>
      <c r="F229" s="160" t="s">
        <v>183</v>
      </c>
      <c r="H229" s="71" t="s">
        <v>1</v>
      </c>
      <c r="I229" s="111"/>
      <c r="L229" s="70"/>
      <c r="M229" s="72"/>
      <c r="T229" s="73"/>
      <c r="AT229" s="71" t="s">
        <v>158</v>
      </c>
      <c r="AU229" s="71" t="s">
        <v>79</v>
      </c>
      <c r="AV229" s="13" t="s">
        <v>77</v>
      </c>
      <c r="AW229" s="13" t="s">
        <v>26</v>
      </c>
      <c r="AX229" s="13" t="s">
        <v>69</v>
      </c>
      <c r="AY229" s="71" t="s">
        <v>147</v>
      </c>
    </row>
    <row r="230" spans="2:65" s="12" customFormat="1" x14ac:dyDescent="0.2">
      <c r="B230" s="66"/>
      <c r="D230" s="157" t="s">
        <v>158</v>
      </c>
      <c r="E230" s="67" t="s">
        <v>1</v>
      </c>
      <c r="F230" s="158" t="s">
        <v>253</v>
      </c>
      <c r="H230" s="159">
        <v>1.633</v>
      </c>
      <c r="I230" s="110"/>
      <c r="L230" s="66"/>
      <c r="M230" s="68"/>
      <c r="T230" s="69"/>
      <c r="AT230" s="67" t="s">
        <v>158</v>
      </c>
      <c r="AU230" s="67" t="s">
        <v>79</v>
      </c>
      <c r="AV230" s="12" t="s">
        <v>79</v>
      </c>
      <c r="AW230" s="12" t="s">
        <v>26</v>
      </c>
      <c r="AX230" s="12" t="s">
        <v>69</v>
      </c>
      <c r="AY230" s="67" t="s">
        <v>147</v>
      </c>
    </row>
    <row r="231" spans="2:65" s="14" customFormat="1" x14ac:dyDescent="0.2">
      <c r="B231" s="74"/>
      <c r="D231" s="157" t="s">
        <v>158</v>
      </c>
      <c r="E231" s="75" t="s">
        <v>1</v>
      </c>
      <c r="F231" s="161" t="s">
        <v>185</v>
      </c>
      <c r="H231" s="162">
        <v>68.36399999999999</v>
      </c>
      <c r="I231" s="112"/>
      <c r="L231" s="74"/>
      <c r="M231" s="76"/>
      <c r="T231" s="77"/>
      <c r="AT231" s="75" t="s">
        <v>158</v>
      </c>
      <c r="AU231" s="75" t="s">
        <v>79</v>
      </c>
      <c r="AV231" s="14" t="s">
        <v>153</v>
      </c>
      <c r="AW231" s="14" t="s">
        <v>26</v>
      </c>
      <c r="AX231" s="14" t="s">
        <v>77</v>
      </c>
      <c r="AY231" s="75" t="s">
        <v>147</v>
      </c>
    </row>
    <row r="232" spans="2:65" s="1" customFormat="1" ht="16.5" customHeight="1" x14ac:dyDescent="0.2">
      <c r="B232" s="21"/>
      <c r="C232" s="152" t="s">
        <v>254</v>
      </c>
      <c r="D232" s="152" t="s">
        <v>149</v>
      </c>
      <c r="E232" s="153" t="s">
        <v>255</v>
      </c>
      <c r="F232" s="154" t="s">
        <v>256</v>
      </c>
      <c r="G232" s="155" t="s">
        <v>163</v>
      </c>
      <c r="H232" s="156">
        <v>12.176</v>
      </c>
      <c r="I232" s="58"/>
      <c r="J232" s="128">
        <f>ROUND(I232*H232,2)</f>
        <v>0</v>
      </c>
      <c r="K232" s="129"/>
      <c r="L232" s="21"/>
      <c r="M232" s="60" t="s">
        <v>1</v>
      </c>
      <c r="N232" s="61" t="s">
        <v>34</v>
      </c>
      <c r="O232" s="62">
        <v>0.58399999999999996</v>
      </c>
      <c r="P232" s="62">
        <f>O232*H232</f>
        <v>7.1107839999999998</v>
      </c>
      <c r="Q232" s="62">
        <v>2.3010199999999998</v>
      </c>
      <c r="R232" s="62">
        <f>Q232*H232</f>
        <v>28.017219519999998</v>
      </c>
      <c r="S232" s="62">
        <v>0</v>
      </c>
      <c r="T232" s="63">
        <f>S232*H232</f>
        <v>0</v>
      </c>
      <c r="AR232" s="64" t="s">
        <v>153</v>
      </c>
      <c r="AT232" s="64" t="s">
        <v>149</v>
      </c>
      <c r="AU232" s="64" t="s">
        <v>79</v>
      </c>
      <c r="AY232" s="17" t="s">
        <v>147</v>
      </c>
      <c r="BE232" s="65">
        <f>IF(N232="základní",J232,0)</f>
        <v>0</v>
      </c>
      <c r="BF232" s="65">
        <f>IF(N232="snížená",J232,0)</f>
        <v>0</v>
      </c>
      <c r="BG232" s="65">
        <f>IF(N232="zákl. přenesená",J232,0)</f>
        <v>0</v>
      </c>
      <c r="BH232" s="65">
        <f>IF(N232="sníž. přenesená",J232,0)</f>
        <v>0</v>
      </c>
      <c r="BI232" s="65">
        <f>IF(N232="nulová",J232,0)</f>
        <v>0</v>
      </c>
      <c r="BJ232" s="17" t="s">
        <v>77</v>
      </c>
      <c r="BK232" s="65">
        <f>ROUND(I232*H232,2)</f>
        <v>0</v>
      </c>
      <c r="BL232" s="17" t="s">
        <v>153</v>
      </c>
      <c r="BM232" s="64" t="s">
        <v>257</v>
      </c>
    </row>
    <row r="233" spans="2:65" s="13" customFormat="1" x14ac:dyDescent="0.2">
      <c r="B233" s="70"/>
      <c r="D233" s="157" t="s">
        <v>158</v>
      </c>
      <c r="E233" s="71" t="s">
        <v>1</v>
      </c>
      <c r="F233" s="160" t="s">
        <v>258</v>
      </c>
      <c r="H233" s="71" t="s">
        <v>1</v>
      </c>
      <c r="I233" s="111"/>
      <c r="L233" s="70"/>
      <c r="M233" s="72"/>
      <c r="T233" s="73"/>
      <c r="AT233" s="71" t="s">
        <v>158</v>
      </c>
      <c r="AU233" s="71" t="s">
        <v>79</v>
      </c>
      <c r="AV233" s="13" t="s">
        <v>77</v>
      </c>
      <c r="AW233" s="13" t="s">
        <v>26</v>
      </c>
      <c r="AX233" s="13" t="s">
        <v>69</v>
      </c>
      <c r="AY233" s="71" t="s">
        <v>147</v>
      </c>
    </row>
    <row r="234" spans="2:65" s="13" customFormat="1" x14ac:dyDescent="0.2">
      <c r="B234" s="70"/>
      <c r="D234" s="157" t="s">
        <v>158</v>
      </c>
      <c r="E234" s="71" t="s">
        <v>1</v>
      </c>
      <c r="F234" s="160" t="s">
        <v>239</v>
      </c>
      <c r="H234" s="71" t="s">
        <v>1</v>
      </c>
      <c r="I234" s="111"/>
      <c r="L234" s="70"/>
      <c r="M234" s="72"/>
      <c r="T234" s="73"/>
      <c r="AT234" s="71" t="s">
        <v>158</v>
      </c>
      <c r="AU234" s="71" t="s">
        <v>79</v>
      </c>
      <c r="AV234" s="13" t="s">
        <v>77</v>
      </c>
      <c r="AW234" s="13" t="s">
        <v>26</v>
      </c>
      <c r="AX234" s="13" t="s">
        <v>69</v>
      </c>
      <c r="AY234" s="71" t="s">
        <v>147</v>
      </c>
    </row>
    <row r="235" spans="2:65" s="12" customFormat="1" ht="22.5" x14ac:dyDescent="0.2">
      <c r="B235" s="66"/>
      <c r="D235" s="157" t="s">
        <v>158</v>
      </c>
      <c r="E235" s="67" t="s">
        <v>1</v>
      </c>
      <c r="F235" s="158" t="s">
        <v>259</v>
      </c>
      <c r="H235" s="159">
        <v>11.651</v>
      </c>
      <c r="I235" s="110"/>
      <c r="L235" s="66"/>
      <c r="M235" s="68"/>
      <c r="T235" s="69"/>
      <c r="AT235" s="67" t="s">
        <v>158</v>
      </c>
      <c r="AU235" s="67" t="s">
        <v>79</v>
      </c>
      <c r="AV235" s="12" t="s">
        <v>79</v>
      </c>
      <c r="AW235" s="12" t="s">
        <v>26</v>
      </c>
      <c r="AX235" s="12" t="s">
        <v>69</v>
      </c>
      <c r="AY235" s="67" t="s">
        <v>147</v>
      </c>
    </row>
    <row r="236" spans="2:65" s="13" customFormat="1" x14ac:dyDescent="0.2">
      <c r="B236" s="70"/>
      <c r="D236" s="157" t="s">
        <v>158</v>
      </c>
      <c r="E236" s="71" t="s">
        <v>1</v>
      </c>
      <c r="F236" s="160" t="s">
        <v>260</v>
      </c>
      <c r="H236" s="71" t="s">
        <v>1</v>
      </c>
      <c r="I236" s="111"/>
      <c r="L236" s="70"/>
      <c r="M236" s="72"/>
      <c r="T236" s="73"/>
      <c r="AT236" s="71" t="s">
        <v>158</v>
      </c>
      <c r="AU236" s="71" t="s">
        <v>79</v>
      </c>
      <c r="AV236" s="13" t="s">
        <v>77</v>
      </c>
      <c r="AW236" s="13" t="s">
        <v>26</v>
      </c>
      <c r="AX236" s="13" t="s">
        <v>69</v>
      </c>
      <c r="AY236" s="71" t="s">
        <v>147</v>
      </c>
    </row>
    <row r="237" spans="2:65" s="12" customFormat="1" x14ac:dyDescent="0.2">
      <c r="B237" s="66"/>
      <c r="D237" s="157" t="s">
        <v>158</v>
      </c>
      <c r="E237" s="67" t="s">
        <v>1</v>
      </c>
      <c r="F237" s="158" t="s">
        <v>261</v>
      </c>
      <c r="H237" s="159">
        <v>0.52500000000000002</v>
      </c>
      <c r="I237" s="110"/>
      <c r="L237" s="66"/>
      <c r="M237" s="68"/>
      <c r="T237" s="69"/>
      <c r="AT237" s="67" t="s">
        <v>158</v>
      </c>
      <c r="AU237" s="67" t="s">
        <v>79</v>
      </c>
      <c r="AV237" s="12" t="s">
        <v>79</v>
      </c>
      <c r="AW237" s="12" t="s">
        <v>26</v>
      </c>
      <c r="AX237" s="12" t="s">
        <v>69</v>
      </c>
      <c r="AY237" s="67" t="s">
        <v>147</v>
      </c>
    </row>
    <row r="238" spans="2:65" s="14" customFormat="1" x14ac:dyDescent="0.2">
      <c r="B238" s="74"/>
      <c r="D238" s="157" t="s">
        <v>158</v>
      </c>
      <c r="E238" s="75" t="s">
        <v>1</v>
      </c>
      <c r="F238" s="161" t="s">
        <v>185</v>
      </c>
      <c r="H238" s="162">
        <v>12.176</v>
      </c>
      <c r="I238" s="112"/>
      <c r="L238" s="74"/>
      <c r="M238" s="76"/>
      <c r="T238" s="77"/>
      <c r="AT238" s="75" t="s">
        <v>158</v>
      </c>
      <c r="AU238" s="75" t="s">
        <v>79</v>
      </c>
      <c r="AV238" s="14" t="s">
        <v>153</v>
      </c>
      <c r="AW238" s="14" t="s">
        <v>26</v>
      </c>
      <c r="AX238" s="14" t="s">
        <v>77</v>
      </c>
      <c r="AY238" s="75" t="s">
        <v>147</v>
      </c>
    </row>
    <row r="239" spans="2:65" s="1" customFormat="1" ht="24.2" customHeight="1" x14ac:dyDescent="0.2">
      <c r="B239" s="21"/>
      <c r="C239" s="152" t="s">
        <v>262</v>
      </c>
      <c r="D239" s="152" t="s">
        <v>149</v>
      </c>
      <c r="E239" s="153" t="s">
        <v>263</v>
      </c>
      <c r="F239" s="154" t="s">
        <v>264</v>
      </c>
      <c r="G239" s="155" t="s">
        <v>163</v>
      </c>
      <c r="H239" s="156">
        <v>40.503999999999998</v>
      </c>
      <c r="I239" s="58"/>
      <c r="J239" s="128">
        <f>ROUND(I239*H239,2)</f>
        <v>0</v>
      </c>
      <c r="K239" s="129"/>
      <c r="L239" s="21"/>
      <c r="M239" s="60" t="s">
        <v>1</v>
      </c>
      <c r="N239" s="61" t="s">
        <v>34</v>
      </c>
      <c r="O239" s="62">
        <v>0.629</v>
      </c>
      <c r="P239" s="62">
        <f>O239*H239</f>
        <v>25.477015999999999</v>
      </c>
      <c r="Q239" s="62">
        <v>2.5018699999999998</v>
      </c>
      <c r="R239" s="62">
        <f>Q239*H239</f>
        <v>101.33574247999999</v>
      </c>
      <c r="S239" s="62">
        <v>0</v>
      </c>
      <c r="T239" s="63">
        <f>S239*H239</f>
        <v>0</v>
      </c>
      <c r="AR239" s="64" t="s">
        <v>153</v>
      </c>
      <c r="AT239" s="64" t="s">
        <v>149</v>
      </c>
      <c r="AU239" s="64" t="s">
        <v>79</v>
      </c>
      <c r="AY239" s="17" t="s">
        <v>147</v>
      </c>
      <c r="BE239" s="65">
        <f>IF(N239="základní",J239,0)</f>
        <v>0</v>
      </c>
      <c r="BF239" s="65">
        <f>IF(N239="snížená",J239,0)</f>
        <v>0</v>
      </c>
      <c r="BG239" s="65">
        <f>IF(N239="zákl. přenesená",J239,0)</f>
        <v>0</v>
      </c>
      <c r="BH239" s="65">
        <f>IF(N239="sníž. přenesená",J239,0)</f>
        <v>0</v>
      </c>
      <c r="BI239" s="65">
        <f>IF(N239="nulová",J239,0)</f>
        <v>0</v>
      </c>
      <c r="BJ239" s="17" t="s">
        <v>77</v>
      </c>
      <c r="BK239" s="65">
        <f>ROUND(I239*H239,2)</f>
        <v>0</v>
      </c>
      <c r="BL239" s="17" t="s">
        <v>153</v>
      </c>
      <c r="BM239" s="64" t="s">
        <v>265</v>
      </c>
    </row>
    <row r="240" spans="2:65" s="13" customFormat="1" x14ac:dyDescent="0.2">
      <c r="B240" s="70"/>
      <c r="D240" s="157" t="s">
        <v>158</v>
      </c>
      <c r="E240" s="71" t="s">
        <v>1</v>
      </c>
      <c r="F240" s="160" t="s">
        <v>266</v>
      </c>
      <c r="H240" s="71" t="s">
        <v>1</v>
      </c>
      <c r="I240" s="111"/>
      <c r="L240" s="70"/>
      <c r="M240" s="72"/>
      <c r="T240" s="73"/>
      <c r="AT240" s="71" t="s">
        <v>158</v>
      </c>
      <c r="AU240" s="71" t="s">
        <v>79</v>
      </c>
      <c r="AV240" s="13" t="s">
        <v>77</v>
      </c>
      <c r="AW240" s="13" t="s">
        <v>26</v>
      </c>
      <c r="AX240" s="13" t="s">
        <v>69</v>
      </c>
      <c r="AY240" s="71" t="s">
        <v>147</v>
      </c>
    </row>
    <row r="241" spans="2:65" s="12" customFormat="1" x14ac:dyDescent="0.2">
      <c r="B241" s="66"/>
      <c r="D241" s="157" t="s">
        <v>158</v>
      </c>
      <c r="E241" s="67" t="s">
        <v>1</v>
      </c>
      <c r="F241" s="158" t="s">
        <v>267</v>
      </c>
      <c r="H241" s="159">
        <v>40.503999999999998</v>
      </c>
      <c r="I241" s="110"/>
      <c r="L241" s="66"/>
      <c r="M241" s="68"/>
      <c r="T241" s="69"/>
      <c r="AT241" s="67" t="s">
        <v>158</v>
      </c>
      <c r="AU241" s="67" t="s">
        <v>79</v>
      </c>
      <c r="AV241" s="12" t="s">
        <v>79</v>
      </c>
      <c r="AW241" s="12" t="s">
        <v>26</v>
      </c>
      <c r="AX241" s="12" t="s">
        <v>69</v>
      </c>
      <c r="AY241" s="67" t="s">
        <v>147</v>
      </c>
    </row>
    <row r="242" spans="2:65" s="14" customFormat="1" x14ac:dyDescent="0.2">
      <c r="B242" s="74"/>
      <c r="D242" s="157" t="s">
        <v>158</v>
      </c>
      <c r="E242" s="75" t="s">
        <v>1</v>
      </c>
      <c r="F242" s="161" t="s">
        <v>185</v>
      </c>
      <c r="H242" s="162">
        <v>40.503999999999998</v>
      </c>
      <c r="I242" s="112"/>
      <c r="L242" s="74"/>
      <c r="M242" s="76"/>
      <c r="T242" s="77"/>
      <c r="AT242" s="75" t="s">
        <v>158</v>
      </c>
      <c r="AU242" s="75" t="s">
        <v>79</v>
      </c>
      <c r="AV242" s="14" t="s">
        <v>153</v>
      </c>
      <c r="AW242" s="14" t="s">
        <v>26</v>
      </c>
      <c r="AX242" s="14" t="s">
        <v>77</v>
      </c>
      <c r="AY242" s="75" t="s">
        <v>147</v>
      </c>
    </row>
    <row r="243" spans="2:65" s="1" customFormat="1" ht="16.5" customHeight="1" x14ac:dyDescent="0.2">
      <c r="B243" s="21"/>
      <c r="C243" s="152" t="s">
        <v>268</v>
      </c>
      <c r="D243" s="152" t="s">
        <v>149</v>
      </c>
      <c r="E243" s="153" t="s">
        <v>269</v>
      </c>
      <c r="F243" s="154" t="s">
        <v>270</v>
      </c>
      <c r="G243" s="155" t="s">
        <v>152</v>
      </c>
      <c r="H243" s="156">
        <v>9.3840000000000003</v>
      </c>
      <c r="I243" s="58"/>
      <c r="J243" s="128">
        <f>ROUND(I243*H243,2)</f>
        <v>0</v>
      </c>
      <c r="K243" s="129"/>
      <c r="L243" s="21"/>
      <c r="M243" s="60" t="s">
        <v>1</v>
      </c>
      <c r="N243" s="61" t="s">
        <v>34</v>
      </c>
      <c r="O243" s="62">
        <v>0.35399999999999998</v>
      </c>
      <c r="P243" s="62">
        <f>O243*H243</f>
        <v>3.321936</v>
      </c>
      <c r="Q243" s="62">
        <v>2.9399999999999999E-3</v>
      </c>
      <c r="R243" s="62">
        <f>Q243*H243</f>
        <v>2.7588959999999999E-2</v>
      </c>
      <c r="S243" s="62">
        <v>0</v>
      </c>
      <c r="T243" s="63">
        <f>S243*H243</f>
        <v>0</v>
      </c>
      <c r="AR243" s="64" t="s">
        <v>153</v>
      </c>
      <c r="AT243" s="64" t="s">
        <v>149</v>
      </c>
      <c r="AU243" s="64" t="s">
        <v>79</v>
      </c>
      <c r="AY243" s="17" t="s">
        <v>147</v>
      </c>
      <c r="BE243" s="65">
        <f>IF(N243="základní",J243,0)</f>
        <v>0</v>
      </c>
      <c r="BF243" s="65">
        <f>IF(N243="snížená",J243,0)</f>
        <v>0</v>
      </c>
      <c r="BG243" s="65">
        <f>IF(N243="zákl. přenesená",J243,0)</f>
        <v>0</v>
      </c>
      <c r="BH243" s="65">
        <f>IF(N243="sníž. přenesená",J243,0)</f>
        <v>0</v>
      </c>
      <c r="BI243" s="65">
        <f>IF(N243="nulová",J243,0)</f>
        <v>0</v>
      </c>
      <c r="BJ243" s="17" t="s">
        <v>77</v>
      </c>
      <c r="BK243" s="65">
        <f>ROUND(I243*H243,2)</f>
        <v>0</v>
      </c>
      <c r="BL243" s="17" t="s">
        <v>153</v>
      </c>
      <c r="BM243" s="64" t="s">
        <v>271</v>
      </c>
    </row>
    <row r="244" spans="2:65" s="12" customFormat="1" x14ac:dyDescent="0.2">
      <c r="B244" s="66"/>
      <c r="D244" s="157" t="s">
        <v>158</v>
      </c>
      <c r="E244" s="67" t="s">
        <v>1</v>
      </c>
      <c r="F244" s="158" t="s">
        <v>272</v>
      </c>
      <c r="H244" s="159">
        <v>9.3840000000000003</v>
      </c>
      <c r="I244" s="110"/>
      <c r="L244" s="66"/>
      <c r="M244" s="68"/>
      <c r="T244" s="69"/>
      <c r="AT244" s="67" t="s">
        <v>158</v>
      </c>
      <c r="AU244" s="67" t="s">
        <v>79</v>
      </c>
      <c r="AV244" s="12" t="s">
        <v>79</v>
      </c>
      <c r="AW244" s="12" t="s">
        <v>26</v>
      </c>
      <c r="AX244" s="12" t="s">
        <v>77</v>
      </c>
      <c r="AY244" s="67" t="s">
        <v>147</v>
      </c>
    </row>
    <row r="245" spans="2:65" s="1" customFormat="1" ht="16.5" customHeight="1" x14ac:dyDescent="0.2">
      <c r="B245" s="21"/>
      <c r="C245" s="152" t="s">
        <v>273</v>
      </c>
      <c r="D245" s="152" t="s">
        <v>149</v>
      </c>
      <c r="E245" s="153" t="s">
        <v>274</v>
      </c>
      <c r="F245" s="154" t="s">
        <v>275</v>
      </c>
      <c r="G245" s="155" t="s">
        <v>152</v>
      </c>
      <c r="H245" s="156">
        <v>9.3840000000000003</v>
      </c>
      <c r="I245" s="58"/>
      <c r="J245" s="128">
        <f>ROUND(I245*H245,2)</f>
        <v>0</v>
      </c>
      <c r="K245" s="129"/>
      <c r="L245" s="21"/>
      <c r="M245" s="60" t="s">
        <v>1</v>
      </c>
      <c r="N245" s="61" t="s">
        <v>34</v>
      </c>
      <c r="O245" s="62">
        <v>0.152</v>
      </c>
      <c r="P245" s="62">
        <f>O245*H245</f>
        <v>1.4263680000000001</v>
      </c>
      <c r="Q245" s="62">
        <v>0</v>
      </c>
      <c r="R245" s="62">
        <f>Q245*H245</f>
        <v>0</v>
      </c>
      <c r="S245" s="62">
        <v>0</v>
      </c>
      <c r="T245" s="63">
        <f>S245*H245</f>
        <v>0</v>
      </c>
      <c r="AR245" s="64" t="s">
        <v>153</v>
      </c>
      <c r="AT245" s="64" t="s">
        <v>149</v>
      </c>
      <c r="AU245" s="64" t="s">
        <v>79</v>
      </c>
      <c r="AY245" s="17" t="s">
        <v>147</v>
      </c>
      <c r="BE245" s="65">
        <f>IF(N245="základní",J245,0)</f>
        <v>0</v>
      </c>
      <c r="BF245" s="65">
        <f>IF(N245="snížená",J245,0)</f>
        <v>0</v>
      </c>
      <c r="BG245" s="65">
        <f>IF(N245="zákl. přenesená",J245,0)</f>
        <v>0</v>
      </c>
      <c r="BH245" s="65">
        <f>IF(N245="sníž. přenesená",J245,0)</f>
        <v>0</v>
      </c>
      <c r="BI245" s="65">
        <f>IF(N245="nulová",J245,0)</f>
        <v>0</v>
      </c>
      <c r="BJ245" s="17" t="s">
        <v>77</v>
      </c>
      <c r="BK245" s="65">
        <f>ROUND(I245*H245,2)</f>
        <v>0</v>
      </c>
      <c r="BL245" s="17" t="s">
        <v>153</v>
      </c>
      <c r="BM245" s="64" t="s">
        <v>276</v>
      </c>
    </row>
    <row r="246" spans="2:65" s="1" customFormat="1" ht="16.5" customHeight="1" x14ac:dyDescent="0.2">
      <c r="B246" s="21"/>
      <c r="C246" s="152" t="s">
        <v>7</v>
      </c>
      <c r="D246" s="152" t="s">
        <v>149</v>
      </c>
      <c r="E246" s="153" t="s">
        <v>277</v>
      </c>
      <c r="F246" s="154" t="s">
        <v>278</v>
      </c>
      <c r="G246" s="155" t="s">
        <v>204</v>
      </c>
      <c r="H246" s="156">
        <v>1.873</v>
      </c>
      <c r="I246" s="58"/>
      <c r="J246" s="128">
        <f>ROUND(I246*H246,2)</f>
        <v>0</v>
      </c>
      <c r="K246" s="129"/>
      <c r="L246" s="21"/>
      <c r="M246" s="60" t="s">
        <v>1</v>
      </c>
      <c r="N246" s="61" t="s">
        <v>34</v>
      </c>
      <c r="O246" s="62">
        <v>15.231</v>
      </c>
      <c r="P246" s="62">
        <f>O246*H246</f>
        <v>28.527663</v>
      </c>
      <c r="Q246" s="62">
        <v>1.06277</v>
      </c>
      <c r="R246" s="62">
        <f>Q246*H246</f>
        <v>1.9905682099999999</v>
      </c>
      <c r="S246" s="62">
        <v>0</v>
      </c>
      <c r="T246" s="63">
        <f>S246*H246</f>
        <v>0</v>
      </c>
      <c r="AR246" s="64" t="s">
        <v>153</v>
      </c>
      <c r="AT246" s="64" t="s">
        <v>149</v>
      </c>
      <c r="AU246" s="64" t="s">
        <v>79</v>
      </c>
      <c r="AY246" s="17" t="s">
        <v>147</v>
      </c>
      <c r="BE246" s="65">
        <f>IF(N246="základní",J246,0)</f>
        <v>0</v>
      </c>
      <c r="BF246" s="65">
        <f>IF(N246="snížená",J246,0)</f>
        <v>0</v>
      </c>
      <c r="BG246" s="65">
        <f>IF(N246="zákl. přenesená",J246,0)</f>
        <v>0</v>
      </c>
      <c r="BH246" s="65">
        <f>IF(N246="sníž. přenesená",J246,0)</f>
        <v>0</v>
      </c>
      <c r="BI246" s="65">
        <f>IF(N246="nulová",J246,0)</f>
        <v>0</v>
      </c>
      <c r="BJ246" s="17" t="s">
        <v>77</v>
      </c>
      <c r="BK246" s="65">
        <f>ROUND(I246*H246,2)</f>
        <v>0</v>
      </c>
      <c r="BL246" s="17" t="s">
        <v>153</v>
      </c>
      <c r="BM246" s="64" t="s">
        <v>279</v>
      </c>
    </row>
    <row r="247" spans="2:65" s="12" customFormat="1" ht="22.5" x14ac:dyDescent="0.2">
      <c r="B247" s="66"/>
      <c r="D247" s="157" t="s">
        <v>158</v>
      </c>
      <c r="E247" s="67" t="s">
        <v>1</v>
      </c>
      <c r="F247" s="158" t="s">
        <v>280</v>
      </c>
      <c r="H247" s="159">
        <v>1.873</v>
      </c>
      <c r="I247" s="110"/>
      <c r="L247" s="66"/>
      <c r="M247" s="68"/>
      <c r="T247" s="69"/>
      <c r="AT247" s="67" t="s">
        <v>158</v>
      </c>
      <c r="AU247" s="67" t="s">
        <v>79</v>
      </c>
      <c r="AV247" s="12" t="s">
        <v>79</v>
      </c>
      <c r="AW247" s="12" t="s">
        <v>26</v>
      </c>
      <c r="AX247" s="12" t="s">
        <v>69</v>
      </c>
      <c r="AY247" s="67" t="s">
        <v>147</v>
      </c>
    </row>
    <row r="248" spans="2:65" s="14" customFormat="1" x14ac:dyDescent="0.2">
      <c r="B248" s="74"/>
      <c r="D248" s="157" t="s">
        <v>158</v>
      </c>
      <c r="E248" s="75" t="s">
        <v>1</v>
      </c>
      <c r="F248" s="161" t="s">
        <v>185</v>
      </c>
      <c r="H248" s="162">
        <v>1.873</v>
      </c>
      <c r="I248" s="112"/>
      <c r="L248" s="74"/>
      <c r="M248" s="76"/>
      <c r="T248" s="77"/>
      <c r="AT248" s="75" t="s">
        <v>158</v>
      </c>
      <c r="AU248" s="75" t="s">
        <v>79</v>
      </c>
      <c r="AV248" s="14" t="s">
        <v>153</v>
      </c>
      <c r="AW248" s="14" t="s">
        <v>26</v>
      </c>
      <c r="AX248" s="14" t="s">
        <v>77</v>
      </c>
      <c r="AY248" s="75" t="s">
        <v>147</v>
      </c>
    </row>
    <row r="249" spans="2:65" s="1" customFormat="1" ht="16.5" customHeight="1" x14ac:dyDescent="0.2">
      <c r="B249" s="21"/>
      <c r="C249" s="152" t="s">
        <v>281</v>
      </c>
      <c r="D249" s="152" t="s">
        <v>149</v>
      </c>
      <c r="E249" s="153" t="s">
        <v>282</v>
      </c>
      <c r="F249" s="154" t="s">
        <v>283</v>
      </c>
      <c r="G249" s="155" t="s">
        <v>163</v>
      </c>
      <c r="H249" s="156">
        <v>35.514000000000003</v>
      </c>
      <c r="I249" s="58"/>
      <c r="J249" s="128">
        <f>ROUND(I249*H249,2)</f>
        <v>0</v>
      </c>
      <c r="K249" s="129"/>
      <c r="L249" s="21"/>
      <c r="M249" s="60" t="s">
        <v>1</v>
      </c>
      <c r="N249" s="61" t="s">
        <v>34</v>
      </c>
      <c r="O249" s="62">
        <v>0.58399999999999996</v>
      </c>
      <c r="P249" s="62">
        <f>O249*H249</f>
        <v>20.740176000000002</v>
      </c>
      <c r="Q249" s="62">
        <v>2.3010199999999998</v>
      </c>
      <c r="R249" s="62">
        <f>Q249*H249</f>
        <v>81.718424280000008</v>
      </c>
      <c r="S249" s="62">
        <v>0</v>
      </c>
      <c r="T249" s="63">
        <f>S249*H249</f>
        <v>0</v>
      </c>
      <c r="AR249" s="64" t="s">
        <v>153</v>
      </c>
      <c r="AT249" s="64" t="s">
        <v>149</v>
      </c>
      <c r="AU249" s="64" t="s">
        <v>79</v>
      </c>
      <c r="AY249" s="17" t="s">
        <v>147</v>
      </c>
      <c r="BE249" s="65">
        <f>IF(N249="základní",J249,0)</f>
        <v>0</v>
      </c>
      <c r="BF249" s="65">
        <f>IF(N249="snížená",J249,0)</f>
        <v>0</v>
      </c>
      <c r="BG249" s="65">
        <f>IF(N249="zákl. přenesená",J249,0)</f>
        <v>0</v>
      </c>
      <c r="BH249" s="65">
        <f>IF(N249="sníž. přenesená",J249,0)</f>
        <v>0</v>
      </c>
      <c r="BI249" s="65">
        <f>IF(N249="nulová",J249,0)</f>
        <v>0</v>
      </c>
      <c r="BJ249" s="17" t="s">
        <v>77</v>
      </c>
      <c r="BK249" s="65">
        <f>ROUND(I249*H249,2)</f>
        <v>0</v>
      </c>
      <c r="BL249" s="17" t="s">
        <v>153</v>
      </c>
      <c r="BM249" s="64" t="s">
        <v>284</v>
      </c>
    </row>
    <row r="250" spans="2:65" s="12" customFormat="1" x14ac:dyDescent="0.2">
      <c r="B250" s="66"/>
      <c r="D250" s="157" t="s">
        <v>158</v>
      </c>
      <c r="E250" s="67" t="s">
        <v>1</v>
      </c>
      <c r="F250" s="158" t="s">
        <v>285</v>
      </c>
      <c r="H250" s="159">
        <v>9.2319999999999993</v>
      </c>
      <c r="I250" s="110"/>
      <c r="L250" s="66"/>
      <c r="M250" s="68"/>
      <c r="T250" s="69"/>
      <c r="AT250" s="67" t="s">
        <v>158</v>
      </c>
      <c r="AU250" s="67" t="s">
        <v>79</v>
      </c>
      <c r="AV250" s="12" t="s">
        <v>79</v>
      </c>
      <c r="AW250" s="12" t="s">
        <v>26</v>
      </c>
      <c r="AX250" s="12" t="s">
        <v>69</v>
      </c>
      <c r="AY250" s="67" t="s">
        <v>147</v>
      </c>
    </row>
    <row r="251" spans="2:65" s="12" customFormat="1" x14ac:dyDescent="0.2">
      <c r="B251" s="66"/>
      <c r="D251" s="157" t="s">
        <v>158</v>
      </c>
      <c r="E251" s="67" t="s">
        <v>1</v>
      </c>
      <c r="F251" s="158" t="s">
        <v>286</v>
      </c>
      <c r="H251" s="159">
        <v>26.282</v>
      </c>
      <c r="I251" s="110"/>
      <c r="L251" s="66"/>
      <c r="M251" s="68"/>
      <c r="T251" s="69"/>
      <c r="AT251" s="67" t="s">
        <v>158</v>
      </c>
      <c r="AU251" s="67" t="s">
        <v>79</v>
      </c>
      <c r="AV251" s="12" t="s">
        <v>79</v>
      </c>
      <c r="AW251" s="12" t="s">
        <v>26</v>
      </c>
      <c r="AX251" s="12" t="s">
        <v>69</v>
      </c>
      <c r="AY251" s="67" t="s">
        <v>147</v>
      </c>
    </row>
    <row r="252" spans="2:65" s="14" customFormat="1" x14ac:dyDescent="0.2">
      <c r="B252" s="74"/>
      <c r="D252" s="157" t="s">
        <v>158</v>
      </c>
      <c r="E252" s="75" t="s">
        <v>1</v>
      </c>
      <c r="F252" s="161" t="s">
        <v>185</v>
      </c>
      <c r="H252" s="162">
        <v>35.513999999999996</v>
      </c>
      <c r="I252" s="112"/>
      <c r="L252" s="74"/>
      <c r="M252" s="76"/>
      <c r="T252" s="77"/>
      <c r="AT252" s="75" t="s">
        <v>158</v>
      </c>
      <c r="AU252" s="75" t="s">
        <v>79</v>
      </c>
      <c r="AV252" s="14" t="s">
        <v>153</v>
      </c>
      <c r="AW252" s="14" t="s">
        <v>26</v>
      </c>
      <c r="AX252" s="14" t="s">
        <v>77</v>
      </c>
      <c r="AY252" s="75" t="s">
        <v>147</v>
      </c>
    </row>
    <row r="253" spans="2:65" s="1" customFormat="1" ht="24.2" customHeight="1" x14ac:dyDescent="0.2">
      <c r="B253" s="21"/>
      <c r="C253" s="152" t="s">
        <v>287</v>
      </c>
      <c r="D253" s="152" t="s">
        <v>149</v>
      </c>
      <c r="E253" s="153" t="s">
        <v>288</v>
      </c>
      <c r="F253" s="154" t="s">
        <v>289</v>
      </c>
      <c r="G253" s="155" t="s">
        <v>163</v>
      </c>
      <c r="H253" s="156">
        <v>9.8620000000000001</v>
      </c>
      <c r="I253" s="58"/>
      <c r="J253" s="128">
        <f>ROUND(I253*H253,2)</f>
        <v>0</v>
      </c>
      <c r="K253" s="129"/>
      <c r="L253" s="21"/>
      <c r="M253" s="60" t="s">
        <v>1</v>
      </c>
      <c r="N253" s="61" t="s">
        <v>34</v>
      </c>
      <c r="O253" s="62">
        <v>0.629</v>
      </c>
      <c r="P253" s="62">
        <f>O253*H253</f>
        <v>6.2031980000000004</v>
      </c>
      <c r="Q253" s="62">
        <v>2.5018699999999998</v>
      </c>
      <c r="R253" s="62">
        <f>Q253*H253</f>
        <v>24.67344194</v>
      </c>
      <c r="S253" s="62">
        <v>0</v>
      </c>
      <c r="T253" s="63">
        <f>S253*H253</f>
        <v>0</v>
      </c>
      <c r="AR253" s="64" t="s">
        <v>153</v>
      </c>
      <c r="AT253" s="64" t="s">
        <v>149</v>
      </c>
      <c r="AU253" s="64" t="s">
        <v>79</v>
      </c>
      <c r="AY253" s="17" t="s">
        <v>147</v>
      </c>
      <c r="BE253" s="65">
        <f>IF(N253="základní",J253,0)</f>
        <v>0</v>
      </c>
      <c r="BF253" s="65">
        <f>IF(N253="snížená",J253,0)</f>
        <v>0</v>
      </c>
      <c r="BG253" s="65">
        <f>IF(N253="zákl. přenesená",J253,0)</f>
        <v>0</v>
      </c>
      <c r="BH253" s="65">
        <f>IF(N253="sníž. přenesená",J253,0)</f>
        <v>0</v>
      </c>
      <c r="BI253" s="65">
        <f>IF(N253="nulová",J253,0)</f>
        <v>0</v>
      </c>
      <c r="BJ253" s="17" t="s">
        <v>77</v>
      </c>
      <c r="BK253" s="65">
        <f>ROUND(I253*H253,2)</f>
        <v>0</v>
      </c>
      <c r="BL253" s="17" t="s">
        <v>153</v>
      </c>
      <c r="BM253" s="64" t="s">
        <v>290</v>
      </c>
    </row>
    <row r="254" spans="2:65" s="12" customFormat="1" ht="22.5" x14ac:dyDescent="0.2">
      <c r="B254" s="66"/>
      <c r="D254" s="157" t="s">
        <v>158</v>
      </c>
      <c r="E254" s="67" t="s">
        <v>1</v>
      </c>
      <c r="F254" s="158" t="s">
        <v>291</v>
      </c>
      <c r="H254" s="159">
        <v>8.2289999999999992</v>
      </c>
      <c r="I254" s="110"/>
      <c r="L254" s="66"/>
      <c r="M254" s="68"/>
      <c r="T254" s="69"/>
      <c r="AT254" s="67" t="s">
        <v>158</v>
      </c>
      <c r="AU254" s="67" t="s">
        <v>79</v>
      </c>
      <c r="AV254" s="12" t="s">
        <v>79</v>
      </c>
      <c r="AW254" s="12" t="s">
        <v>26</v>
      </c>
      <c r="AX254" s="12" t="s">
        <v>69</v>
      </c>
      <c r="AY254" s="67" t="s">
        <v>147</v>
      </c>
    </row>
    <row r="255" spans="2:65" s="13" customFormat="1" x14ac:dyDescent="0.2">
      <c r="B255" s="70"/>
      <c r="D255" s="157" t="s">
        <v>158</v>
      </c>
      <c r="E255" s="71" t="s">
        <v>1</v>
      </c>
      <c r="F255" s="160" t="s">
        <v>183</v>
      </c>
      <c r="H255" s="71" t="s">
        <v>1</v>
      </c>
      <c r="I255" s="111"/>
      <c r="L255" s="70"/>
      <c r="M255" s="72"/>
      <c r="T255" s="73"/>
      <c r="AT255" s="71" t="s">
        <v>158</v>
      </c>
      <c r="AU255" s="71" t="s">
        <v>79</v>
      </c>
      <c r="AV255" s="13" t="s">
        <v>77</v>
      </c>
      <c r="AW255" s="13" t="s">
        <v>26</v>
      </c>
      <c r="AX255" s="13" t="s">
        <v>69</v>
      </c>
      <c r="AY255" s="71" t="s">
        <v>147</v>
      </c>
    </row>
    <row r="256" spans="2:65" s="12" customFormat="1" x14ac:dyDescent="0.2">
      <c r="B256" s="66"/>
      <c r="D256" s="157" t="s">
        <v>158</v>
      </c>
      <c r="E256" s="67" t="s">
        <v>1</v>
      </c>
      <c r="F256" s="158" t="s">
        <v>253</v>
      </c>
      <c r="H256" s="159">
        <v>1.633</v>
      </c>
      <c r="I256" s="110"/>
      <c r="L256" s="66"/>
      <c r="M256" s="68"/>
      <c r="T256" s="69"/>
      <c r="AT256" s="67" t="s">
        <v>158</v>
      </c>
      <c r="AU256" s="67" t="s">
        <v>79</v>
      </c>
      <c r="AV256" s="12" t="s">
        <v>79</v>
      </c>
      <c r="AW256" s="12" t="s">
        <v>26</v>
      </c>
      <c r="AX256" s="12" t="s">
        <v>69</v>
      </c>
      <c r="AY256" s="67" t="s">
        <v>147</v>
      </c>
    </row>
    <row r="257" spans="2:65" s="14" customFormat="1" x14ac:dyDescent="0.2">
      <c r="B257" s="74"/>
      <c r="D257" s="157" t="s">
        <v>158</v>
      </c>
      <c r="E257" s="75" t="s">
        <v>1</v>
      </c>
      <c r="F257" s="161" t="s">
        <v>185</v>
      </c>
      <c r="H257" s="162">
        <v>9.8619999999999983</v>
      </c>
      <c r="I257" s="112"/>
      <c r="L257" s="74"/>
      <c r="M257" s="76"/>
      <c r="T257" s="77"/>
      <c r="AT257" s="75" t="s">
        <v>158</v>
      </c>
      <c r="AU257" s="75" t="s">
        <v>79</v>
      </c>
      <c r="AV257" s="14" t="s">
        <v>153</v>
      </c>
      <c r="AW257" s="14" t="s">
        <v>26</v>
      </c>
      <c r="AX257" s="14" t="s">
        <v>77</v>
      </c>
      <c r="AY257" s="75" t="s">
        <v>147</v>
      </c>
    </row>
    <row r="258" spans="2:65" s="1" customFormat="1" ht="16.5" customHeight="1" x14ac:dyDescent="0.2">
      <c r="B258" s="21"/>
      <c r="C258" s="152" t="s">
        <v>292</v>
      </c>
      <c r="D258" s="152" t="s">
        <v>149</v>
      </c>
      <c r="E258" s="153" t="s">
        <v>293</v>
      </c>
      <c r="F258" s="154" t="s">
        <v>294</v>
      </c>
      <c r="G258" s="155" t="s">
        <v>152</v>
      </c>
      <c r="H258" s="156">
        <v>127.345</v>
      </c>
      <c r="I258" s="58"/>
      <c r="J258" s="128">
        <f>ROUND(I258*H258,2)</f>
        <v>0</v>
      </c>
      <c r="K258" s="129"/>
      <c r="L258" s="21"/>
      <c r="M258" s="60" t="s">
        <v>1</v>
      </c>
      <c r="N258" s="61" t="s">
        <v>34</v>
      </c>
      <c r="O258" s="62">
        <v>0.247</v>
      </c>
      <c r="P258" s="62">
        <f>O258*H258</f>
        <v>31.454214999999998</v>
      </c>
      <c r="Q258" s="62">
        <v>2.6900000000000001E-3</v>
      </c>
      <c r="R258" s="62">
        <f>Q258*H258</f>
        <v>0.34255805</v>
      </c>
      <c r="S258" s="62">
        <v>0</v>
      </c>
      <c r="T258" s="63">
        <f>S258*H258</f>
        <v>0</v>
      </c>
      <c r="AR258" s="64" t="s">
        <v>153</v>
      </c>
      <c r="AT258" s="64" t="s">
        <v>149</v>
      </c>
      <c r="AU258" s="64" t="s">
        <v>79</v>
      </c>
      <c r="AY258" s="17" t="s">
        <v>147</v>
      </c>
      <c r="BE258" s="65">
        <f>IF(N258="základní",J258,0)</f>
        <v>0</v>
      </c>
      <c r="BF258" s="65">
        <f>IF(N258="snížená",J258,0)</f>
        <v>0</v>
      </c>
      <c r="BG258" s="65">
        <f>IF(N258="zákl. přenesená",J258,0)</f>
        <v>0</v>
      </c>
      <c r="BH258" s="65">
        <f>IF(N258="sníž. přenesená",J258,0)</f>
        <v>0</v>
      </c>
      <c r="BI258" s="65">
        <f>IF(N258="nulová",J258,0)</f>
        <v>0</v>
      </c>
      <c r="BJ258" s="17" t="s">
        <v>77</v>
      </c>
      <c r="BK258" s="65">
        <f>ROUND(I258*H258,2)</f>
        <v>0</v>
      </c>
      <c r="BL258" s="17" t="s">
        <v>153</v>
      </c>
      <c r="BM258" s="64" t="s">
        <v>295</v>
      </c>
    </row>
    <row r="259" spans="2:65" s="12" customFormat="1" x14ac:dyDescent="0.2">
      <c r="B259" s="66"/>
      <c r="D259" s="157" t="s">
        <v>158</v>
      </c>
      <c r="E259" s="67" t="s">
        <v>1</v>
      </c>
      <c r="F259" s="158" t="s">
        <v>296</v>
      </c>
      <c r="H259" s="159">
        <v>90.058999999999997</v>
      </c>
      <c r="I259" s="110"/>
      <c r="L259" s="66"/>
      <c r="M259" s="68"/>
      <c r="T259" s="69"/>
      <c r="AT259" s="67" t="s">
        <v>158</v>
      </c>
      <c r="AU259" s="67" t="s">
        <v>79</v>
      </c>
      <c r="AV259" s="12" t="s">
        <v>79</v>
      </c>
      <c r="AW259" s="12" t="s">
        <v>26</v>
      </c>
      <c r="AX259" s="12" t="s">
        <v>69</v>
      </c>
      <c r="AY259" s="67" t="s">
        <v>147</v>
      </c>
    </row>
    <row r="260" spans="2:65" s="12" customFormat="1" x14ac:dyDescent="0.2">
      <c r="B260" s="66"/>
      <c r="D260" s="157" t="s">
        <v>158</v>
      </c>
      <c r="E260" s="67" t="s">
        <v>1</v>
      </c>
      <c r="F260" s="158" t="s">
        <v>297</v>
      </c>
      <c r="H260" s="159">
        <v>37.286000000000001</v>
      </c>
      <c r="I260" s="110"/>
      <c r="L260" s="66"/>
      <c r="M260" s="68"/>
      <c r="T260" s="69"/>
      <c r="AT260" s="67" t="s">
        <v>158</v>
      </c>
      <c r="AU260" s="67" t="s">
        <v>79</v>
      </c>
      <c r="AV260" s="12" t="s">
        <v>79</v>
      </c>
      <c r="AW260" s="12" t="s">
        <v>26</v>
      </c>
      <c r="AX260" s="12" t="s">
        <v>69</v>
      </c>
      <c r="AY260" s="67" t="s">
        <v>147</v>
      </c>
    </row>
    <row r="261" spans="2:65" s="14" customFormat="1" x14ac:dyDescent="0.2">
      <c r="B261" s="74"/>
      <c r="D261" s="157" t="s">
        <v>158</v>
      </c>
      <c r="E261" s="75" t="s">
        <v>1</v>
      </c>
      <c r="F261" s="161" t="s">
        <v>185</v>
      </c>
      <c r="H261" s="162">
        <v>127.345</v>
      </c>
      <c r="I261" s="112"/>
      <c r="L261" s="74"/>
      <c r="M261" s="76"/>
      <c r="T261" s="77"/>
      <c r="AT261" s="75" t="s">
        <v>158</v>
      </c>
      <c r="AU261" s="75" t="s">
        <v>79</v>
      </c>
      <c r="AV261" s="14" t="s">
        <v>153</v>
      </c>
      <c r="AW261" s="14" t="s">
        <v>26</v>
      </c>
      <c r="AX261" s="14" t="s">
        <v>77</v>
      </c>
      <c r="AY261" s="75" t="s">
        <v>147</v>
      </c>
    </row>
    <row r="262" spans="2:65" s="1" customFormat="1" ht="16.5" customHeight="1" x14ac:dyDescent="0.2">
      <c r="B262" s="21"/>
      <c r="C262" s="152" t="s">
        <v>298</v>
      </c>
      <c r="D262" s="152" t="s">
        <v>149</v>
      </c>
      <c r="E262" s="153" t="s">
        <v>299</v>
      </c>
      <c r="F262" s="154" t="s">
        <v>300</v>
      </c>
      <c r="G262" s="155" t="s">
        <v>152</v>
      </c>
      <c r="H262" s="156">
        <v>127.345</v>
      </c>
      <c r="I262" s="58"/>
      <c r="J262" s="128">
        <f>ROUND(I262*H262,2)</f>
        <v>0</v>
      </c>
      <c r="K262" s="129"/>
      <c r="L262" s="21"/>
      <c r="M262" s="60" t="s">
        <v>1</v>
      </c>
      <c r="N262" s="61" t="s">
        <v>34</v>
      </c>
      <c r="O262" s="62">
        <v>8.3000000000000004E-2</v>
      </c>
      <c r="P262" s="62">
        <f>O262*H262</f>
        <v>10.569635</v>
      </c>
      <c r="Q262" s="62">
        <v>0</v>
      </c>
      <c r="R262" s="62">
        <f>Q262*H262</f>
        <v>0</v>
      </c>
      <c r="S262" s="62">
        <v>0</v>
      </c>
      <c r="T262" s="63">
        <f>S262*H262</f>
        <v>0</v>
      </c>
      <c r="AR262" s="64" t="s">
        <v>153</v>
      </c>
      <c r="AT262" s="64" t="s">
        <v>149</v>
      </c>
      <c r="AU262" s="64" t="s">
        <v>79</v>
      </c>
      <c r="AY262" s="17" t="s">
        <v>147</v>
      </c>
      <c r="BE262" s="65">
        <f>IF(N262="základní",J262,0)</f>
        <v>0</v>
      </c>
      <c r="BF262" s="65">
        <f>IF(N262="snížená",J262,0)</f>
        <v>0</v>
      </c>
      <c r="BG262" s="65">
        <f>IF(N262="zákl. přenesená",J262,0)</f>
        <v>0</v>
      </c>
      <c r="BH262" s="65">
        <f>IF(N262="sníž. přenesená",J262,0)</f>
        <v>0</v>
      </c>
      <c r="BI262" s="65">
        <f>IF(N262="nulová",J262,0)</f>
        <v>0</v>
      </c>
      <c r="BJ262" s="17" t="s">
        <v>77</v>
      </c>
      <c r="BK262" s="65">
        <f>ROUND(I262*H262,2)</f>
        <v>0</v>
      </c>
      <c r="BL262" s="17" t="s">
        <v>153</v>
      </c>
      <c r="BM262" s="64" t="s">
        <v>301</v>
      </c>
    </row>
    <row r="263" spans="2:65" s="1" customFormat="1" ht="24.2" customHeight="1" x14ac:dyDescent="0.2">
      <c r="B263" s="21"/>
      <c r="C263" s="152" t="s">
        <v>302</v>
      </c>
      <c r="D263" s="152" t="s">
        <v>149</v>
      </c>
      <c r="E263" s="153" t="s">
        <v>303</v>
      </c>
      <c r="F263" s="154" t="s">
        <v>304</v>
      </c>
      <c r="G263" s="155" t="s">
        <v>305</v>
      </c>
      <c r="H263" s="156">
        <v>5</v>
      </c>
      <c r="I263" s="58"/>
      <c r="J263" s="128">
        <f>ROUND(I263*H263,2)</f>
        <v>0</v>
      </c>
      <c r="K263" s="129"/>
      <c r="L263" s="21"/>
      <c r="M263" s="60" t="s">
        <v>1</v>
      </c>
      <c r="N263" s="61" t="s">
        <v>34</v>
      </c>
      <c r="O263" s="62">
        <v>1.2909999999999999</v>
      </c>
      <c r="P263" s="62">
        <f>O263*H263</f>
        <v>6.4550000000000001</v>
      </c>
      <c r="Q263" s="62">
        <v>1.8270000000000002E-2</v>
      </c>
      <c r="R263" s="62">
        <f>Q263*H263</f>
        <v>9.1350000000000015E-2</v>
      </c>
      <c r="S263" s="62">
        <v>0</v>
      </c>
      <c r="T263" s="63">
        <f>S263*H263</f>
        <v>0</v>
      </c>
      <c r="AR263" s="64" t="s">
        <v>153</v>
      </c>
      <c r="AT263" s="64" t="s">
        <v>149</v>
      </c>
      <c r="AU263" s="64" t="s">
        <v>79</v>
      </c>
      <c r="AY263" s="17" t="s">
        <v>147</v>
      </c>
      <c r="BE263" s="65">
        <f>IF(N263="základní",J263,0)</f>
        <v>0</v>
      </c>
      <c r="BF263" s="65">
        <f>IF(N263="snížená",J263,0)</f>
        <v>0</v>
      </c>
      <c r="BG263" s="65">
        <f>IF(N263="zákl. přenesená",J263,0)</f>
        <v>0</v>
      </c>
      <c r="BH263" s="65">
        <f>IF(N263="sníž. přenesená",J263,0)</f>
        <v>0</v>
      </c>
      <c r="BI263" s="65">
        <f>IF(N263="nulová",J263,0)</f>
        <v>0</v>
      </c>
      <c r="BJ263" s="17" t="s">
        <v>77</v>
      </c>
      <c r="BK263" s="65">
        <f>ROUND(I263*H263,2)</f>
        <v>0</v>
      </c>
      <c r="BL263" s="17" t="s">
        <v>153</v>
      </c>
      <c r="BM263" s="64" t="s">
        <v>306</v>
      </c>
    </row>
    <row r="264" spans="2:65" s="13" customFormat="1" x14ac:dyDescent="0.2">
      <c r="B264" s="70"/>
      <c r="D264" s="157" t="s">
        <v>158</v>
      </c>
      <c r="E264" s="71" t="s">
        <v>1</v>
      </c>
      <c r="F264" s="160" t="s">
        <v>307</v>
      </c>
      <c r="H264" s="71" t="s">
        <v>1</v>
      </c>
      <c r="I264" s="111"/>
      <c r="L264" s="70"/>
      <c r="M264" s="72"/>
      <c r="T264" s="73"/>
      <c r="AT264" s="71" t="s">
        <v>158</v>
      </c>
      <c r="AU264" s="71" t="s">
        <v>79</v>
      </c>
      <c r="AV264" s="13" t="s">
        <v>77</v>
      </c>
      <c r="AW264" s="13" t="s">
        <v>26</v>
      </c>
      <c r="AX264" s="13" t="s">
        <v>69</v>
      </c>
      <c r="AY264" s="71" t="s">
        <v>147</v>
      </c>
    </row>
    <row r="265" spans="2:65" s="12" customFormat="1" x14ac:dyDescent="0.2">
      <c r="B265" s="66"/>
      <c r="D265" s="157" t="s">
        <v>158</v>
      </c>
      <c r="E265" s="67" t="s">
        <v>1</v>
      </c>
      <c r="F265" s="158" t="s">
        <v>308</v>
      </c>
      <c r="H265" s="159">
        <v>5</v>
      </c>
      <c r="I265" s="110"/>
      <c r="L265" s="66"/>
      <c r="M265" s="68"/>
      <c r="T265" s="69"/>
      <c r="AT265" s="67" t="s">
        <v>158</v>
      </c>
      <c r="AU265" s="67" t="s">
        <v>79</v>
      </c>
      <c r="AV265" s="12" t="s">
        <v>79</v>
      </c>
      <c r="AW265" s="12" t="s">
        <v>26</v>
      </c>
      <c r="AX265" s="12" t="s">
        <v>77</v>
      </c>
      <c r="AY265" s="67" t="s">
        <v>147</v>
      </c>
    </row>
    <row r="266" spans="2:65" s="1" customFormat="1" ht="21.75" customHeight="1" x14ac:dyDescent="0.2">
      <c r="B266" s="21"/>
      <c r="C266" s="152" t="s">
        <v>309</v>
      </c>
      <c r="D266" s="152" t="s">
        <v>149</v>
      </c>
      <c r="E266" s="153" t="s">
        <v>310</v>
      </c>
      <c r="F266" s="154" t="s">
        <v>311</v>
      </c>
      <c r="G266" s="155" t="s">
        <v>204</v>
      </c>
      <c r="H266" s="156">
        <v>1.2150000000000001</v>
      </c>
      <c r="I266" s="58"/>
      <c r="J266" s="128">
        <f>ROUND(I266*H266,2)</f>
        <v>0</v>
      </c>
      <c r="K266" s="129"/>
      <c r="L266" s="21"/>
      <c r="M266" s="60" t="s">
        <v>1</v>
      </c>
      <c r="N266" s="61" t="s">
        <v>34</v>
      </c>
      <c r="O266" s="62">
        <v>23.968</v>
      </c>
      <c r="P266" s="62">
        <f>O266*H266</f>
        <v>29.121120000000001</v>
      </c>
      <c r="Q266" s="62">
        <v>1.0606199999999999</v>
      </c>
      <c r="R266" s="62">
        <f>Q266*H266</f>
        <v>1.2886533</v>
      </c>
      <c r="S266" s="62">
        <v>0</v>
      </c>
      <c r="T266" s="63">
        <f>S266*H266</f>
        <v>0</v>
      </c>
      <c r="AR266" s="64" t="s">
        <v>153</v>
      </c>
      <c r="AT266" s="64" t="s">
        <v>149</v>
      </c>
      <c r="AU266" s="64" t="s">
        <v>79</v>
      </c>
      <c r="AY266" s="17" t="s">
        <v>147</v>
      </c>
      <c r="BE266" s="65">
        <f>IF(N266="základní",J266,0)</f>
        <v>0</v>
      </c>
      <c r="BF266" s="65">
        <f>IF(N266="snížená",J266,0)</f>
        <v>0</v>
      </c>
      <c r="BG266" s="65">
        <f>IF(N266="zákl. přenesená",J266,0)</f>
        <v>0</v>
      </c>
      <c r="BH266" s="65">
        <f>IF(N266="sníž. přenesená",J266,0)</f>
        <v>0</v>
      </c>
      <c r="BI266" s="65">
        <f>IF(N266="nulová",J266,0)</f>
        <v>0</v>
      </c>
      <c r="BJ266" s="17" t="s">
        <v>77</v>
      </c>
      <c r="BK266" s="65">
        <f>ROUND(I266*H266,2)</f>
        <v>0</v>
      </c>
      <c r="BL266" s="17" t="s">
        <v>153</v>
      </c>
      <c r="BM266" s="64" t="s">
        <v>312</v>
      </c>
    </row>
    <row r="267" spans="2:65" s="12" customFormat="1" ht="22.5" x14ac:dyDescent="0.2">
      <c r="B267" s="66"/>
      <c r="D267" s="157" t="s">
        <v>158</v>
      </c>
      <c r="E267" s="67" t="s">
        <v>1</v>
      </c>
      <c r="F267" s="158" t="s">
        <v>313</v>
      </c>
      <c r="H267" s="159">
        <v>1.2150000000000001</v>
      </c>
      <c r="I267" s="110"/>
      <c r="L267" s="66"/>
      <c r="M267" s="68"/>
      <c r="T267" s="69"/>
      <c r="AT267" s="67" t="s">
        <v>158</v>
      </c>
      <c r="AU267" s="67" t="s">
        <v>79</v>
      </c>
      <c r="AV267" s="12" t="s">
        <v>79</v>
      </c>
      <c r="AW267" s="12" t="s">
        <v>26</v>
      </c>
      <c r="AX267" s="12" t="s">
        <v>77</v>
      </c>
      <c r="AY267" s="67" t="s">
        <v>147</v>
      </c>
    </row>
    <row r="268" spans="2:65" s="11" customFormat="1" ht="20.85" customHeight="1" x14ac:dyDescent="0.2">
      <c r="B268" s="51"/>
      <c r="D268" s="52" t="s">
        <v>68</v>
      </c>
      <c r="E268" s="151" t="s">
        <v>287</v>
      </c>
      <c r="F268" s="151" t="s">
        <v>314</v>
      </c>
      <c r="I268" s="109"/>
      <c r="J268" s="127">
        <f>BK268</f>
        <v>0</v>
      </c>
      <c r="L268" s="51"/>
      <c r="M268" s="53"/>
      <c r="P268" s="54">
        <f>SUM(P269:P271)</f>
        <v>0</v>
      </c>
      <c r="R268" s="54">
        <f>SUM(R269:R271)</f>
        <v>0</v>
      </c>
      <c r="T268" s="55">
        <f>SUM(T269:T271)</f>
        <v>0</v>
      </c>
      <c r="AR268" s="52" t="s">
        <v>77</v>
      </c>
      <c r="AT268" s="56" t="s">
        <v>68</v>
      </c>
      <c r="AU268" s="56" t="s">
        <v>79</v>
      </c>
      <c r="AY268" s="52" t="s">
        <v>147</v>
      </c>
      <c r="BK268" s="57">
        <f>SUM(BK269:BK271)</f>
        <v>0</v>
      </c>
    </row>
    <row r="269" spans="2:65" s="1" customFormat="1" ht="16.5" customHeight="1" x14ac:dyDescent="0.2">
      <c r="B269" s="21"/>
      <c r="C269" s="152" t="s">
        <v>315</v>
      </c>
      <c r="D269" s="152" t="s">
        <v>149</v>
      </c>
      <c r="E269" s="153" t="s">
        <v>316</v>
      </c>
      <c r="F269" s="154" t="s">
        <v>317</v>
      </c>
      <c r="G269" s="155" t="s">
        <v>318</v>
      </c>
      <c r="H269" s="156">
        <v>56.7</v>
      </c>
      <c r="I269" s="58"/>
      <c r="J269" s="128">
        <f>ROUND(I269*H269,2)</f>
        <v>0</v>
      </c>
      <c r="K269" s="129"/>
      <c r="L269" s="21"/>
      <c r="M269" s="60" t="s">
        <v>1</v>
      </c>
      <c r="N269" s="61" t="s">
        <v>34</v>
      </c>
      <c r="O269" s="62">
        <v>0</v>
      </c>
      <c r="P269" s="62">
        <f>O269*H269</f>
        <v>0</v>
      </c>
      <c r="Q269" s="62">
        <v>0</v>
      </c>
      <c r="R269" s="62">
        <f>Q269*H269</f>
        <v>0</v>
      </c>
      <c r="S269" s="62">
        <v>0</v>
      </c>
      <c r="T269" s="63">
        <f>S269*H269</f>
        <v>0</v>
      </c>
      <c r="AR269" s="64" t="s">
        <v>153</v>
      </c>
      <c r="AT269" s="64" t="s">
        <v>149</v>
      </c>
      <c r="AU269" s="64" t="s">
        <v>160</v>
      </c>
      <c r="AY269" s="17" t="s">
        <v>147</v>
      </c>
      <c r="BE269" s="65">
        <f>IF(N269="základní",J269,0)</f>
        <v>0</v>
      </c>
      <c r="BF269" s="65">
        <f>IF(N269="snížená",J269,0)</f>
        <v>0</v>
      </c>
      <c r="BG269" s="65">
        <f>IF(N269="zákl. přenesená",J269,0)</f>
        <v>0</v>
      </c>
      <c r="BH269" s="65">
        <f>IF(N269="sníž. přenesená",J269,0)</f>
        <v>0</v>
      </c>
      <c r="BI269" s="65">
        <f>IF(N269="nulová",J269,0)</f>
        <v>0</v>
      </c>
      <c r="BJ269" s="17" t="s">
        <v>77</v>
      </c>
      <c r="BK269" s="65">
        <f>ROUND(I269*H269,2)</f>
        <v>0</v>
      </c>
      <c r="BL269" s="17" t="s">
        <v>153</v>
      </c>
      <c r="BM269" s="64" t="s">
        <v>319</v>
      </c>
    </row>
    <row r="270" spans="2:65" s="12" customFormat="1" x14ac:dyDescent="0.2">
      <c r="B270" s="66"/>
      <c r="D270" s="157" t="s">
        <v>158</v>
      </c>
      <c r="E270" s="67" t="s">
        <v>1</v>
      </c>
      <c r="F270" s="158" t="s">
        <v>320</v>
      </c>
      <c r="H270" s="159">
        <v>56.7</v>
      </c>
      <c r="I270" s="110"/>
      <c r="L270" s="66"/>
      <c r="M270" s="68"/>
      <c r="T270" s="69"/>
      <c r="AT270" s="67" t="s">
        <v>158</v>
      </c>
      <c r="AU270" s="67" t="s">
        <v>160</v>
      </c>
      <c r="AV270" s="12" t="s">
        <v>79</v>
      </c>
      <c r="AW270" s="12" t="s">
        <v>26</v>
      </c>
      <c r="AX270" s="12" t="s">
        <v>69</v>
      </c>
      <c r="AY270" s="67" t="s">
        <v>147</v>
      </c>
    </row>
    <row r="271" spans="2:65" s="14" customFormat="1" x14ac:dyDescent="0.2">
      <c r="B271" s="74"/>
      <c r="D271" s="157" t="s">
        <v>158</v>
      </c>
      <c r="E271" s="75" t="s">
        <v>1</v>
      </c>
      <c r="F271" s="161" t="s">
        <v>185</v>
      </c>
      <c r="H271" s="162">
        <v>56.7</v>
      </c>
      <c r="I271" s="112"/>
      <c r="L271" s="74"/>
      <c r="M271" s="76"/>
      <c r="T271" s="77"/>
      <c r="AT271" s="75" t="s">
        <v>158</v>
      </c>
      <c r="AU271" s="75" t="s">
        <v>160</v>
      </c>
      <c r="AV271" s="14" t="s">
        <v>153</v>
      </c>
      <c r="AW271" s="14" t="s">
        <v>26</v>
      </c>
      <c r="AX271" s="14" t="s">
        <v>77</v>
      </c>
      <c r="AY271" s="75" t="s">
        <v>147</v>
      </c>
    </row>
    <row r="272" spans="2:65" s="11" customFormat="1" ht="22.9" customHeight="1" x14ac:dyDescent="0.2">
      <c r="B272" s="51"/>
      <c r="D272" s="52" t="s">
        <v>68</v>
      </c>
      <c r="E272" s="151" t="s">
        <v>160</v>
      </c>
      <c r="F272" s="151" t="s">
        <v>321</v>
      </c>
      <c r="I272" s="109"/>
      <c r="J272" s="127">
        <f>BK272</f>
        <v>0</v>
      </c>
      <c r="L272" s="51"/>
      <c r="M272" s="53"/>
      <c r="P272" s="54">
        <f>SUM(P273:P288)</f>
        <v>2.4957279999999997</v>
      </c>
      <c r="R272" s="54">
        <f>SUM(R273:R288)</f>
        <v>0.33060072000000001</v>
      </c>
      <c r="T272" s="55">
        <f>SUM(T273:T288)</f>
        <v>0</v>
      </c>
      <c r="AR272" s="52" t="s">
        <v>77</v>
      </c>
      <c r="AT272" s="56" t="s">
        <v>68</v>
      </c>
      <c r="AU272" s="56" t="s">
        <v>77</v>
      </c>
      <c r="AY272" s="52" t="s">
        <v>147</v>
      </c>
      <c r="BK272" s="57">
        <f>SUM(BK273:BK288)</f>
        <v>0</v>
      </c>
    </row>
    <row r="273" spans="2:65" s="1" customFormat="1" ht="16.5" customHeight="1" x14ac:dyDescent="0.2">
      <c r="B273" s="21"/>
      <c r="C273" s="152" t="s">
        <v>322</v>
      </c>
      <c r="D273" s="152" t="s">
        <v>149</v>
      </c>
      <c r="E273" s="153" t="s">
        <v>323</v>
      </c>
      <c r="F273" s="154" t="s">
        <v>324</v>
      </c>
      <c r="G273" s="155" t="s">
        <v>163</v>
      </c>
      <c r="H273" s="156">
        <v>0.109</v>
      </c>
      <c r="I273" s="58"/>
      <c r="J273" s="128">
        <f>ROUND(I273*H273,2)</f>
        <v>0</v>
      </c>
      <c r="K273" s="129"/>
      <c r="L273" s="21"/>
      <c r="M273" s="60" t="s">
        <v>1</v>
      </c>
      <c r="N273" s="61" t="s">
        <v>34</v>
      </c>
      <c r="O273" s="62">
        <v>6.77</v>
      </c>
      <c r="P273" s="62">
        <f>O273*H273</f>
        <v>0.73792999999999997</v>
      </c>
      <c r="Q273" s="62">
        <v>1.94302</v>
      </c>
      <c r="R273" s="62">
        <f>Q273*H273</f>
        <v>0.21178917999999999</v>
      </c>
      <c r="S273" s="62">
        <v>0</v>
      </c>
      <c r="T273" s="63">
        <f>S273*H273</f>
        <v>0</v>
      </c>
      <c r="AR273" s="64" t="s">
        <v>153</v>
      </c>
      <c r="AT273" s="64" t="s">
        <v>149</v>
      </c>
      <c r="AU273" s="64" t="s">
        <v>79</v>
      </c>
      <c r="AY273" s="17" t="s">
        <v>147</v>
      </c>
      <c r="BE273" s="65">
        <f>IF(N273="základní",J273,0)</f>
        <v>0</v>
      </c>
      <c r="BF273" s="65">
        <f>IF(N273="snížená",J273,0)</f>
        <v>0</v>
      </c>
      <c r="BG273" s="65">
        <f>IF(N273="zákl. přenesená",J273,0)</f>
        <v>0</v>
      </c>
      <c r="BH273" s="65">
        <f>IF(N273="sníž. přenesená",J273,0)</f>
        <v>0</v>
      </c>
      <c r="BI273" s="65">
        <f>IF(N273="nulová",J273,0)</f>
        <v>0</v>
      </c>
      <c r="BJ273" s="17" t="s">
        <v>77</v>
      </c>
      <c r="BK273" s="65">
        <f>ROUND(I273*H273,2)</f>
        <v>0</v>
      </c>
      <c r="BL273" s="17" t="s">
        <v>153</v>
      </c>
      <c r="BM273" s="64" t="s">
        <v>325</v>
      </c>
    </row>
    <row r="274" spans="2:65" s="13" customFormat="1" x14ac:dyDescent="0.2">
      <c r="B274" s="70"/>
      <c r="D274" s="157" t="s">
        <v>158</v>
      </c>
      <c r="E274" s="71" t="s">
        <v>1</v>
      </c>
      <c r="F274" s="160" t="s">
        <v>326</v>
      </c>
      <c r="H274" s="71" t="s">
        <v>1</v>
      </c>
      <c r="I274" s="111"/>
      <c r="L274" s="70"/>
      <c r="M274" s="72"/>
      <c r="T274" s="73"/>
      <c r="AT274" s="71" t="s">
        <v>158</v>
      </c>
      <c r="AU274" s="71" t="s">
        <v>79</v>
      </c>
      <c r="AV274" s="13" t="s">
        <v>77</v>
      </c>
      <c r="AW274" s="13" t="s">
        <v>26</v>
      </c>
      <c r="AX274" s="13" t="s">
        <v>69</v>
      </c>
      <c r="AY274" s="71" t="s">
        <v>147</v>
      </c>
    </row>
    <row r="275" spans="2:65" s="12" customFormat="1" x14ac:dyDescent="0.2">
      <c r="B275" s="66"/>
      <c r="D275" s="157" t="s">
        <v>158</v>
      </c>
      <c r="E275" s="67" t="s">
        <v>1</v>
      </c>
      <c r="F275" s="158" t="s">
        <v>327</v>
      </c>
      <c r="H275" s="159">
        <v>0.109</v>
      </c>
      <c r="I275" s="110"/>
      <c r="L275" s="66"/>
      <c r="M275" s="68"/>
      <c r="T275" s="69"/>
      <c r="AT275" s="67" t="s">
        <v>158</v>
      </c>
      <c r="AU275" s="67" t="s">
        <v>79</v>
      </c>
      <c r="AV275" s="12" t="s">
        <v>79</v>
      </c>
      <c r="AW275" s="12" t="s">
        <v>26</v>
      </c>
      <c r="AX275" s="12" t="s">
        <v>69</v>
      </c>
      <c r="AY275" s="67" t="s">
        <v>147</v>
      </c>
    </row>
    <row r="276" spans="2:65" s="14" customFormat="1" x14ac:dyDescent="0.2">
      <c r="B276" s="74"/>
      <c r="D276" s="157" t="s">
        <v>158</v>
      </c>
      <c r="E276" s="75" t="s">
        <v>1</v>
      </c>
      <c r="F276" s="161" t="s">
        <v>185</v>
      </c>
      <c r="H276" s="162">
        <v>0.109</v>
      </c>
      <c r="I276" s="112"/>
      <c r="L276" s="74"/>
      <c r="M276" s="76"/>
      <c r="T276" s="77"/>
      <c r="AT276" s="75" t="s">
        <v>158</v>
      </c>
      <c r="AU276" s="75" t="s">
        <v>79</v>
      </c>
      <c r="AV276" s="14" t="s">
        <v>153</v>
      </c>
      <c r="AW276" s="14" t="s">
        <v>26</v>
      </c>
      <c r="AX276" s="14" t="s">
        <v>77</v>
      </c>
      <c r="AY276" s="75" t="s">
        <v>147</v>
      </c>
    </row>
    <row r="277" spans="2:65" s="1" customFormat="1" ht="37.9" customHeight="1" x14ac:dyDescent="0.2">
      <c r="B277" s="21"/>
      <c r="C277" s="152" t="s">
        <v>328</v>
      </c>
      <c r="D277" s="152" t="s">
        <v>149</v>
      </c>
      <c r="E277" s="153" t="s">
        <v>329</v>
      </c>
      <c r="F277" s="154" t="s">
        <v>330</v>
      </c>
      <c r="G277" s="155" t="s">
        <v>204</v>
      </c>
      <c r="H277" s="156">
        <v>0.106</v>
      </c>
      <c r="I277" s="58"/>
      <c r="J277" s="128">
        <f>ROUND(I277*H277,2)</f>
        <v>0</v>
      </c>
      <c r="K277" s="129"/>
      <c r="L277" s="21"/>
      <c r="M277" s="60" t="s">
        <v>1</v>
      </c>
      <c r="N277" s="61" t="s">
        <v>34</v>
      </c>
      <c r="O277" s="62">
        <v>16.582999999999998</v>
      </c>
      <c r="P277" s="62">
        <f>O277*H277</f>
        <v>1.7577979999999997</v>
      </c>
      <c r="Q277" s="62">
        <v>1.7090000000000001E-2</v>
      </c>
      <c r="R277" s="62">
        <f>Q277*H277</f>
        <v>1.8115400000000002E-3</v>
      </c>
      <c r="S277" s="62">
        <v>0</v>
      </c>
      <c r="T277" s="63">
        <f>S277*H277</f>
        <v>0</v>
      </c>
      <c r="AR277" s="64" t="s">
        <v>153</v>
      </c>
      <c r="AT277" s="64" t="s">
        <v>149</v>
      </c>
      <c r="AU277" s="64" t="s">
        <v>79</v>
      </c>
      <c r="AY277" s="17" t="s">
        <v>147</v>
      </c>
      <c r="BE277" s="65">
        <f>IF(N277="základní",J277,0)</f>
        <v>0</v>
      </c>
      <c r="BF277" s="65">
        <f>IF(N277="snížená",J277,0)</f>
        <v>0</v>
      </c>
      <c r="BG277" s="65">
        <f>IF(N277="zákl. přenesená",J277,0)</f>
        <v>0</v>
      </c>
      <c r="BH277" s="65">
        <f>IF(N277="sníž. přenesená",J277,0)</f>
        <v>0</v>
      </c>
      <c r="BI277" s="65">
        <f>IF(N277="nulová",J277,0)</f>
        <v>0</v>
      </c>
      <c r="BJ277" s="17" t="s">
        <v>77</v>
      </c>
      <c r="BK277" s="65">
        <f>ROUND(I277*H277,2)</f>
        <v>0</v>
      </c>
      <c r="BL277" s="17" t="s">
        <v>153</v>
      </c>
      <c r="BM277" s="64" t="s">
        <v>331</v>
      </c>
    </row>
    <row r="278" spans="2:65" s="13" customFormat="1" x14ac:dyDescent="0.2">
      <c r="B278" s="70"/>
      <c r="D278" s="157" t="s">
        <v>158</v>
      </c>
      <c r="E278" s="71" t="s">
        <v>1</v>
      </c>
      <c r="F278" s="160" t="s">
        <v>332</v>
      </c>
      <c r="H278" s="71" t="s">
        <v>1</v>
      </c>
      <c r="I278" s="111"/>
      <c r="L278" s="70"/>
      <c r="M278" s="72"/>
      <c r="T278" s="73"/>
      <c r="AT278" s="71" t="s">
        <v>158</v>
      </c>
      <c r="AU278" s="71" t="s">
        <v>79</v>
      </c>
      <c r="AV278" s="13" t="s">
        <v>77</v>
      </c>
      <c r="AW278" s="13" t="s">
        <v>26</v>
      </c>
      <c r="AX278" s="13" t="s">
        <v>69</v>
      </c>
      <c r="AY278" s="71" t="s">
        <v>147</v>
      </c>
    </row>
    <row r="279" spans="2:65" s="12" customFormat="1" x14ac:dyDescent="0.2">
      <c r="B279" s="66"/>
      <c r="D279" s="157" t="s">
        <v>158</v>
      </c>
      <c r="E279" s="67" t="s">
        <v>1</v>
      </c>
      <c r="F279" s="158" t="s">
        <v>333</v>
      </c>
      <c r="H279" s="159">
        <v>0.05</v>
      </c>
      <c r="I279" s="110"/>
      <c r="L279" s="66"/>
      <c r="M279" s="68"/>
      <c r="T279" s="69"/>
      <c r="AT279" s="67" t="s">
        <v>158</v>
      </c>
      <c r="AU279" s="67" t="s">
        <v>79</v>
      </c>
      <c r="AV279" s="12" t="s">
        <v>79</v>
      </c>
      <c r="AW279" s="12" t="s">
        <v>26</v>
      </c>
      <c r="AX279" s="12" t="s">
        <v>69</v>
      </c>
      <c r="AY279" s="67" t="s">
        <v>147</v>
      </c>
    </row>
    <row r="280" spans="2:65" s="13" customFormat="1" x14ac:dyDescent="0.2">
      <c r="B280" s="70"/>
      <c r="D280" s="157" t="s">
        <v>158</v>
      </c>
      <c r="E280" s="71" t="s">
        <v>1</v>
      </c>
      <c r="F280" s="160" t="s">
        <v>334</v>
      </c>
      <c r="H280" s="71" t="s">
        <v>1</v>
      </c>
      <c r="I280" s="111"/>
      <c r="L280" s="70"/>
      <c r="M280" s="72"/>
      <c r="T280" s="73"/>
      <c r="AT280" s="71" t="s">
        <v>158</v>
      </c>
      <c r="AU280" s="71" t="s">
        <v>79</v>
      </c>
      <c r="AV280" s="13" t="s">
        <v>77</v>
      </c>
      <c r="AW280" s="13" t="s">
        <v>26</v>
      </c>
      <c r="AX280" s="13" t="s">
        <v>69</v>
      </c>
      <c r="AY280" s="71" t="s">
        <v>147</v>
      </c>
    </row>
    <row r="281" spans="2:65" s="12" customFormat="1" x14ac:dyDescent="0.2">
      <c r="B281" s="66"/>
      <c r="D281" s="157" t="s">
        <v>158</v>
      </c>
      <c r="E281" s="67" t="s">
        <v>1</v>
      </c>
      <c r="F281" s="158" t="s">
        <v>335</v>
      </c>
      <c r="H281" s="159">
        <v>5.6000000000000001E-2</v>
      </c>
      <c r="I281" s="110"/>
      <c r="L281" s="66"/>
      <c r="M281" s="68"/>
      <c r="T281" s="69"/>
      <c r="AT281" s="67" t="s">
        <v>158</v>
      </c>
      <c r="AU281" s="67" t="s">
        <v>79</v>
      </c>
      <c r="AV281" s="12" t="s">
        <v>79</v>
      </c>
      <c r="AW281" s="12" t="s">
        <v>26</v>
      </c>
      <c r="AX281" s="12" t="s">
        <v>69</v>
      </c>
      <c r="AY281" s="67" t="s">
        <v>147</v>
      </c>
    </row>
    <row r="282" spans="2:65" s="14" customFormat="1" x14ac:dyDescent="0.2">
      <c r="B282" s="74"/>
      <c r="D282" s="157" t="s">
        <v>158</v>
      </c>
      <c r="E282" s="75" t="s">
        <v>1</v>
      </c>
      <c r="F282" s="161" t="s">
        <v>185</v>
      </c>
      <c r="H282" s="162">
        <v>0.10600000000000001</v>
      </c>
      <c r="I282" s="112"/>
      <c r="L282" s="74"/>
      <c r="M282" s="76"/>
      <c r="T282" s="77"/>
      <c r="AT282" s="75" t="s">
        <v>158</v>
      </c>
      <c r="AU282" s="75" t="s">
        <v>79</v>
      </c>
      <c r="AV282" s="14" t="s">
        <v>153</v>
      </c>
      <c r="AW282" s="14" t="s">
        <v>26</v>
      </c>
      <c r="AX282" s="14" t="s">
        <v>77</v>
      </c>
      <c r="AY282" s="75" t="s">
        <v>147</v>
      </c>
    </row>
    <row r="283" spans="2:65" s="1" customFormat="1" ht="21.75" customHeight="1" x14ac:dyDescent="0.2">
      <c r="B283" s="21"/>
      <c r="C283" s="163" t="s">
        <v>336</v>
      </c>
      <c r="D283" s="163" t="s">
        <v>214</v>
      </c>
      <c r="E283" s="164" t="s">
        <v>337</v>
      </c>
      <c r="F283" s="165" t="s">
        <v>338</v>
      </c>
      <c r="G283" s="166" t="s">
        <v>204</v>
      </c>
      <c r="H283" s="167">
        <v>0.11700000000000001</v>
      </c>
      <c r="I283" s="78"/>
      <c r="J283" s="130">
        <f>ROUND(I283*H283,2)</f>
        <v>0</v>
      </c>
      <c r="K283" s="131"/>
      <c r="L283" s="79"/>
      <c r="M283" s="80" t="s">
        <v>1</v>
      </c>
      <c r="N283" s="81" t="s">
        <v>34</v>
      </c>
      <c r="O283" s="62">
        <v>0</v>
      </c>
      <c r="P283" s="62">
        <f>O283*H283</f>
        <v>0</v>
      </c>
      <c r="Q283" s="62">
        <v>1</v>
      </c>
      <c r="R283" s="62">
        <f>Q283*H283</f>
        <v>0.11700000000000001</v>
      </c>
      <c r="S283" s="62">
        <v>0</v>
      </c>
      <c r="T283" s="63">
        <f>S283*H283</f>
        <v>0</v>
      </c>
      <c r="AR283" s="64" t="s">
        <v>196</v>
      </c>
      <c r="AT283" s="64" t="s">
        <v>214</v>
      </c>
      <c r="AU283" s="64" t="s">
        <v>79</v>
      </c>
      <c r="AY283" s="17" t="s">
        <v>147</v>
      </c>
      <c r="BE283" s="65">
        <f>IF(N283="základní",J283,0)</f>
        <v>0</v>
      </c>
      <c r="BF283" s="65">
        <f>IF(N283="snížená",J283,0)</f>
        <v>0</v>
      </c>
      <c r="BG283" s="65">
        <f>IF(N283="zákl. přenesená",J283,0)</f>
        <v>0</v>
      </c>
      <c r="BH283" s="65">
        <f>IF(N283="sníž. přenesená",J283,0)</f>
        <v>0</v>
      </c>
      <c r="BI283" s="65">
        <f>IF(N283="nulová",J283,0)</f>
        <v>0</v>
      </c>
      <c r="BJ283" s="17" t="s">
        <v>77</v>
      </c>
      <c r="BK283" s="65">
        <f>ROUND(I283*H283,2)</f>
        <v>0</v>
      </c>
      <c r="BL283" s="17" t="s">
        <v>153</v>
      </c>
      <c r="BM283" s="64" t="s">
        <v>339</v>
      </c>
    </row>
    <row r="284" spans="2:65" s="13" customFormat="1" x14ac:dyDescent="0.2">
      <c r="B284" s="70"/>
      <c r="D284" s="157" t="s">
        <v>158</v>
      </c>
      <c r="E284" s="71" t="s">
        <v>1</v>
      </c>
      <c r="F284" s="160" t="s">
        <v>332</v>
      </c>
      <c r="H284" s="71" t="s">
        <v>1</v>
      </c>
      <c r="I284" s="111"/>
      <c r="L284" s="70"/>
      <c r="M284" s="72"/>
      <c r="T284" s="73"/>
      <c r="AT284" s="71" t="s">
        <v>158</v>
      </c>
      <c r="AU284" s="71" t="s">
        <v>79</v>
      </c>
      <c r="AV284" s="13" t="s">
        <v>77</v>
      </c>
      <c r="AW284" s="13" t="s">
        <v>26</v>
      </c>
      <c r="AX284" s="13" t="s">
        <v>69</v>
      </c>
      <c r="AY284" s="71" t="s">
        <v>147</v>
      </c>
    </row>
    <row r="285" spans="2:65" s="12" customFormat="1" x14ac:dyDescent="0.2">
      <c r="B285" s="66"/>
      <c r="D285" s="157" t="s">
        <v>158</v>
      </c>
      <c r="E285" s="67" t="s">
        <v>1</v>
      </c>
      <c r="F285" s="158" t="s">
        <v>340</v>
      </c>
      <c r="H285" s="159">
        <v>5.5E-2</v>
      </c>
      <c r="I285" s="110"/>
      <c r="L285" s="66"/>
      <c r="M285" s="68"/>
      <c r="T285" s="69"/>
      <c r="AT285" s="67" t="s">
        <v>158</v>
      </c>
      <c r="AU285" s="67" t="s">
        <v>79</v>
      </c>
      <c r="AV285" s="12" t="s">
        <v>79</v>
      </c>
      <c r="AW285" s="12" t="s">
        <v>26</v>
      </c>
      <c r="AX285" s="12" t="s">
        <v>69</v>
      </c>
      <c r="AY285" s="67" t="s">
        <v>147</v>
      </c>
    </row>
    <row r="286" spans="2:65" s="13" customFormat="1" x14ac:dyDescent="0.2">
      <c r="B286" s="70"/>
      <c r="D286" s="157" t="s">
        <v>158</v>
      </c>
      <c r="E286" s="71" t="s">
        <v>1</v>
      </c>
      <c r="F286" s="160" t="s">
        <v>334</v>
      </c>
      <c r="H286" s="71" t="s">
        <v>1</v>
      </c>
      <c r="I286" s="111"/>
      <c r="L286" s="70"/>
      <c r="M286" s="72"/>
      <c r="T286" s="73"/>
      <c r="AT286" s="71" t="s">
        <v>158</v>
      </c>
      <c r="AU286" s="71" t="s">
        <v>79</v>
      </c>
      <c r="AV286" s="13" t="s">
        <v>77</v>
      </c>
      <c r="AW286" s="13" t="s">
        <v>26</v>
      </c>
      <c r="AX286" s="13" t="s">
        <v>69</v>
      </c>
      <c r="AY286" s="71" t="s">
        <v>147</v>
      </c>
    </row>
    <row r="287" spans="2:65" s="12" customFormat="1" x14ac:dyDescent="0.2">
      <c r="B287" s="66"/>
      <c r="D287" s="157" t="s">
        <v>158</v>
      </c>
      <c r="E287" s="67" t="s">
        <v>1</v>
      </c>
      <c r="F287" s="158" t="s">
        <v>341</v>
      </c>
      <c r="H287" s="159">
        <v>6.2E-2</v>
      </c>
      <c r="I287" s="110"/>
      <c r="L287" s="66"/>
      <c r="M287" s="68"/>
      <c r="T287" s="69"/>
      <c r="AT287" s="67" t="s">
        <v>158</v>
      </c>
      <c r="AU287" s="67" t="s">
        <v>79</v>
      </c>
      <c r="AV287" s="12" t="s">
        <v>79</v>
      </c>
      <c r="AW287" s="12" t="s">
        <v>26</v>
      </c>
      <c r="AX287" s="12" t="s">
        <v>69</v>
      </c>
      <c r="AY287" s="67" t="s">
        <v>147</v>
      </c>
    </row>
    <row r="288" spans="2:65" s="14" customFormat="1" x14ac:dyDescent="0.2">
      <c r="B288" s="74"/>
      <c r="D288" s="157" t="s">
        <v>158</v>
      </c>
      <c r="E288" s="75" t="s">
        <v>1</v>
      </c>
      <c r="F288" s="161" t="s">
        <v>185</v>
      </c>
      <c r="H288" s="162">
        <v>0.11699999999999999</v>
      </c>
      <c r="I288" s="112"/>
      <c r="L288" s="74"/>
      <c r="M288" s="76"/>
      <c r="T288" s="77"/>
      <c r="AT288" s="75" t="s">
        <v>158</v>
      </c>
      <c r="AU288" s="75" t="s">
        <v>79</v>
      </c>
      <c r="AV288" s="14" t="s">
        <v>153</v>
      </c>
      <c r="AW288" s="14" t="s">
        <v>26</v>
      </c>
      <c r="AX288" s="14" t="s">
        <v>77</v>
      </c>
      <c r="AY288" s="75" t="s">
        <v>147</v>
      </c>
    </row>
    <row r="289" spans="2:65" s="11" customFormat="1" ht="22.9" customHeight="1" x14ac:dyDescent="0.2">
      <c r="B289" s="51"/>
      <c r="D289" s="52" t="s">
        <v>68</v>
      </c>
      <c r="E289" s="151" t="s">
        <v>171</v>
      </c>
      <c r="F289" s="151" t="s">
        <v>342</v>
      </c>
      <c r="I289" s="109"/>
      <c r="J289" s="127">
        <f>BK289</f>
        <v>0</v>
      </c>
      <c r="L289" s="51"/>
      <c r="M289" s="53"/>
      <c r="P289" s="54">
        <f>SUM(P290:P308)</f>
        <v>7.5646199999999997</v>
      </c>
      <c r="R289" s="54">
        <f>SUM(R290:R308)</f>
        <v>3.6558911999999997</v>
      </c>
      <c r="T289" s="55">
        <f>SUM(T290:T308)</f>
        <v>0</v>
      </c>
      <c r="AR289" s="52" t="s">
        <v>77</v>
      </c>
      <c r="AT289" s="56" t="s">
        <v>68</v>
      </c>
      <c r="AU289" s="56" t="s">
        <v>77</v>
      </c>
      <c r="AY289" s="52" t="s">
        <v>147</v>
      </c>
      <c r="BK289" s="57">
        <f>SUM(BK290:BK308)</f>
        <v>0</v>
      </c>
    </row>
    <row r="290" spans="2:65" s="1" customFormat="1" ht="24.2" customHeight="1" x14ac:dyDescent="0.2">
      <c r="B290" s="21"/>
      <c r="C290" s="152" t="s">
        <v>343</v>
      </c>
      <c r="D290" s="152" t="s">
        <v>149</v>
      </c>
      <c r="E290" s="153" t="s">
        <v>344</v>
      </c>
      <c r="F290" s="154" t="s">
        <v>345</v>
      </c>
      <c r="G290" s="155" t="s">
        <v>152</v>
      </c>
      <c r="H290" s="156">
        <v>5.46</v>
      </c>
      <c r="I290" s="58"/>
      <c r="J290" s="128">
        <f>ROUND(I290*H290,2)</f>
        <v>0</v>
      </c>
      <c r="K290" s="129"/>
      <c r="L290" s="21"/>
      <c r="M290" s="60" t="s">
        <v>1</v>
      </c>
      <c r="N290" s="61" t="s">
        <v>34</v>
      </c>
      <c r="O290" s="62">
        <v>7.8E-2</v>
      </c>
      <c r="P290" s="62">
        <f>O290*H290</f>
        <v>0.42587999999999998</v>
      </c>
      <c r="Q290" s="62">
        <v>0.106</v>
      </c>
      <c r="R290" s="62">
        <f>Q290*H290</f>
        <v>0.57875999999999994</v>
      </c>
      <c r="S290" s="62">
        <v>0</v>
      </c>
      <c r="T290" s="63">
        <f>S290*H290</f>
        <v>0</v>
      </c>
      <c r="AR290" s="64" t="s">
        <v>153</v>
      </c>
      <c r="AT290" s="64" t="s">
        <v>149</v>
      </c>
      <c r="AU290" s="64" t="s">
        <v>79</v>
      </c>
      <c r="AY290" s="17" t="s">
        <v>147</v>
      </c>
      <c r="BE290" s="65">
        <f>IF(N290="základní",J290,0)</f>
        <v>0</v>
      </c>
      <c r="BF290" s="65">
        <f>IF(N290="snížená",J290,0)</f>
        <v>0</v>
      </c>
      <c r="BG290" s="65">
        <f>IF(N290="zákl. přenesená",J290,0)</f>
        <v>0</v>
      </c>
      <c r="BH290" s="65">
        <f>IF(N290="sníž. přenesená",J290,0)</f>
        <v>0</v>
      </c>
      <c r="BI290" s="65">
        <f>IF(N290="nulová",J290,0)</f>
        <v>0</v>
      </c>
      <c r="BJ290" s="17" t="s">
        <v>77</v>
      </c>
      <c r="BK290" s="65">
        <f>ROUND(I290*H290,2)</f>
        <v>0</v>
      </c>
      <c r="BL290" s="17" t="s">
        <v>153</v>
      </c>
      <c r="BM290" s="64" t="s">
        <v>346</v>
      </c>
    </row>
    <row r="291" spans="2:65" s="13" customFormat="1" x14ac:dyDescent="0.2">
      <c r="B291" s="70"/>
      <c r="D291" s="157" t="s">
        <v>158</v>
      </c>
      <c r="E291" s="71" t="s">
        <v>1</v>
      </c>
      <c r="F291" s="160" t="s">
        <v>228</v>
      </c>
      <c r="H291" s="71" t="s">
        <v>1</v>
      </c>
      <c r="I291" s="111"/>
      <c r="L291" s="70"/>
      <c r="M291" s="72"/>
      <c r="T291" s="73"/>
      <c r="AT291" s="71" t="s">
        <v>158</v>
      </c>
      <c r="AU291" s="71" t="s">
        <v>79</v>
      </c>
      <c r="AV291" s="13" t="s">
        <v>77</v>
      </c>
      <c r="AW291" s="13" t="s">
        <v>26</v>
      </c>
      <c r="AX291" s="13" t="s">
        <v>69</v>
      </c>
      <c r="AY291" s="71" t="s">
        <v>147</v>
      </c>
    </row>
    <row r="292" spans="2:65" s="12" customFormat="1" x14ac:dyDescent="0.2">
      <c r="B292" s="66"/>
      <c r="D292" s="157" t="s">
        <v>158</v>
      </c>
      <c r="E292" s="67" t="s">
        <v>1</v>
      </c>
      <c r="F292" s="158" t="s">
        <v>229</v>
      </c>
      <c r="H292" s="159">
        <v>5.46</v>
      </c>
      <c r="I292" s="110"/>
      <c r="L292" s="66"/>
      <c r="M292" s="68"/>
      <c r="T292" s="69"/>
      <c r="AT292" s="67" t="s">
        <v>158</v>
      </c>
      <c r="AU292" s="67" t="s">
        <v>79</v>
      </c>
      <c r="AV292" s="12" t="s">
        <v>79</v>
      </c>
      <c r="AW292" s="12" t="s">
        <v>26</v>
      </c>
      <c r="AX292" s="12" t="s">
        <v>77</v>
      </c>
      <c r="AY292" s="67" t="s">
        <v>147</v>
      </c>
    </row>
    <row r="293" spans="2:65" s="1" customFormat="1" ht="24.2" customHeight="1" x14ac:dyDescent="0.2">
      <c r="B293" s="21"/>
      <c r="C293" s="152" t="s">
        <v>347</v>
      </c>
      <c r="D293" s="152" t="s">
        <v>149</v>
      </c>
      <c r="E293" s="153" t="s">
        <v>348</v>
      </c>
      <c r="F293" s="154" t="s">
        <v>349</v>
      </c>
      <c r="G293" s="155" t="s">
        <v>152</v>
      </c>
      <c r="H293" s="156">
        <v>5.46</v>
      </c>
      <c r="I293" s="58"/>
      <c r="J293" s="128">
        <f>ROUND(I293*H293,2)</f>
        <v>0</v>
      </c>
      <c r="K293" s="129"/>
      <c r="L293" s="21"/>
      <c r="M293" s="60" t="s">
        <v>1</v>
      </c>
      <c r="N293" s="61" t="s">
        <v>34</v>
      </c>
      <c r="O293" s="62">
        <v>8.8999999999999996E-2</v>
      </c>
      <c r="P293" s="62">
        <f>O293*H293</f>
        <v>0.48593999999999998</v>
      </c>
      <c r="Q293" s="62">
        <v>0.19700000000000001</v>
      </c>
      <c r="R293" s="62">
        <f>Q293*H293</f>
        <v>1.07562</v>
      </c>
      <c r="S293" s="62">
        <v>0</v>
      </c>
      <c r="T293" s="63">
        <f>S293*H293</f>
        <v>0</v>
      </c>
      <c r="AR293" s="64" t="s">
        <v>153</v>
      </c>
      <c r="AT293" s="64" t="s">
        <v>149</v>
      </c>
      <c r="AU293" s="64" t="s">
        <v>79</v>
      </c>
      <c r="AY293" s="17" t="s">
        <v>147</v>
      </c>
      <c r="BE293" s="65">
        <f>IF(N293="základní",J293,0)</f>
        <v>0</v>
      </c>
      <c r="BF293" s="65">
        <f>IF(N293="snížená",J293,0)</f>
        <v>0</v>
      </c>
      <c r="BG293" s="65">
        <f>IF(N293="zákl. přenesená",J293,0)</f>
        <v>0</v>
      </c>
      <c r="BH293" s="65">
        <f>IF(N293="sníž. přenesená",J293,0)</f>
        <v>0</v>
      </c>
      <c r="BI293" s="65">
        <f>IF(N293="nulová",J293,0)</f>
        <v>0</v>
      </c>
      <c r="BJ293" s="17" t="s">
        <v>77</v>
      </c>
      <c r="BK293" s="65">
        <f>ROUND(I293*H293,2)</f>
        <v>0</v>
      </c>
      <c r="BL293" s="17" t="s">
        <v>153</v>
      </c>
      <c r="BM293" s="64" t="s">
        <v>350</v>
      </c>
    </row>
    <row r="294" spans="2:65" s="13" customFormat="1" x14ac:dyDescent="0.2">
      <c r="B294" s="70"/>
      <c r="D294" s="157" t="s">
        <v>158</v>
      </c>
      <c r="E294" s="71" t="s">
        <v>1</v>
      </c>
      <c r="F294" s="160" t="s">
        <v>251</v>
      </c>
      <c r="H294" s="71" t="s">
        <v>1</v>
      </c>
      <c r="I294" s="111"/>
      <c r="L294" s="70"/>
      <c r="M294" s="72"/>
      <c r="T294" s="73"/>
      <c r="AT294" s="71" t="s">
        <v>158</v>
      </c>
      <c r="AU294" s="71" t="s">
        <v>79</v>
      </c>
      <c r="AV294" s="13" t="s">
        <v>77</v>
      </c>
      <c r="AW294" s="13" t="s">
        <v>26</v>
      </c>
      <c r="AX294" s="13" t="s">
        <v>69</v>
      </c>
      <c r="AY294" s="71" t="s">
        <v>147</v>
      </c>
    </row>
    <row r="295" spans="2:65" s="13" customFormat="1" x14ac:dyDescent="0.2">
      <c r="B295" s="70"/>
      <c r="D295" s="157" t="s">
        <v>158</v>
      </c>
      <c r="E295" s="71" t="s">
        <v>1</v>
      </c>
      <c r="F295" s="160" t="s">
        <v>228</v>
      </c>
      <c r="H295" s="71" t="s">
        <v>1</v>
      </c>
      <c r="I295" s="111"/>
      <c r="L295" s="70"/>
      <c r="M295" s="72"/>
      <c r="T295" s="73"/>
      <c r="AT295" s="71" t="s">
        <v>158</v>
      </c>
      <c r="AU295" s="71" t="s">
        <v>79</v>
      </c>
      <c r="AV295" s="13" t="s">
        <v>77</v>
      </c>
      <c r="AW295" s="13" t="s">
        <v>26</v>
      </c>
      <c r="AX295" s="13" t="s">
        <v>69</v>
      </c>
      <c r="AY295" s="71" t="s">
        <v>147</v>
      </c>
    </row>
    <row r="296" spans="2:65" s="12" customFormat="1" x14ac:dyDescent="0.2">
      <c r="B296" s="66"/>
      <c r="D296" s="157" t="s">
        <v>158</v>
      </c>
      <c r="E296" s="67" t="s">
        <v>1</v>
      </c>
      <c r="F296" s="158" t="s">
        <v>229</v>
      </c>
      <c r="H296" s="159">
        <v>5.46</v>
      </c>
      <c r="I296" s="110"/>
      <c r="L296" s="66"/>
      <c r="M296" s="68"/>
      <c r="T296" s="69"/>
      <c r="AT296" s="67" t="s">
        <v>158</v>
      </c>
      <c r="AU296" s="67" t="s">
        <v>79</v>
      </c>
      <c r="AV296" s="12" t="s">
        <v>79</v>
      </c>
      <c r="AW296" s="12" t="s">
        <v>26</v>
      </c>
      <c r="AX296" s="12" t="s">
        <v>77</v>
      </c>
      <c r="AY296" s="67" t="s">
        <v>147</v>
      </c>
    </row>
    <row r="297" spans="2:65" s="1" customFormat="1" ht="24.2" customHeight="1" x14ac:dyDescent="0.2">
      <c r="B297" s="21"/>
      <c r="C297" s="152" t="s">
        <v>351</v>
      </c>
      <c r="D297" s="152" t="s">
        <v>149</v>
      </c>
      <c r="E297" s="153" t="s">
        <v>352</v>
      </c>
      <c r="F297" s="154" t="s">
        <v>353</v>
      </c>
      <c r="G297" s="155" t="s">
        <v>152</v>
      </c>
      <c r="H297" s="156">
        <v>5.46</v>
      </c>
      <c r="I297" s="58"/>
      <c r="J297" s="128">
        <f>ROUND(I297*H297,2)</f>
        <v>0</v>
      </c>
      <c r="K297" s="129"/>
      <c r="L297" s="21"/>
      <c r="M297" s="60" t="s">
        <v>1</v>
      </c>
      <c r="N297" s="61" t="s">
        <v>34</v>
      </c>
      <c r="O297" s="62">
        <v>0.72</v>
      </c>
      <c r="P297" s="62">
        <f>O297*H297</f>
        <v>3.9312</v>
      </c>
      <c r="Q297" s="62">
        <v>8.9219999999999994E-2</v>
      </c>
      <c r="R297" s="62">
        <f>Q297*H297</f>
        <v>0.48714119999999994</v>
      </c>
      <c r="S297" s="62">
        <v>0</v>
      </c>
      <c r="T297" s="63">
        <f>S297*H297</f>
        <v>0</v>
      </c>
      <c r="AR297" s="64" t="s">
        <v>153</v>
      </c>
      <c r="AT297" s="64" t="s">
        <v>149</v>
      </c>
      <c r="AU297" s="64" t="s">
        <v>79</v>
      </c>
      <c r="AY297" s="17" t="s">
        <v>147</v>
      </c>
      <c r="BE297" s="65">
        <f>IF(N297="základní",J297,0)</f>
        <v>0</v>
      </c>
      <c r="BF297" s="65">
        <f>IF(N297="snížená",J297,0)</f>
        <v>0</v>
      </c>
      <c r="BG297" s="65">
        <f>IF(N297="zákl. přenesená",J297,0)</f>
        <v>0</v>
      </c>
      <c r="BH297" s="65">
        <f>IF(N297="sníž. přenesená",J297,0)</f>
        <v>0</v>
      </c>
      <c r="BI297" s="65">
        <f>IF(N297="nulová",J297,0)</f>
        <v>0</v>
      </c>
      <c r="BJ297" s="17" t="s">
        <v>77</v>
      </c>
      <c r="BK297" s="65">
        <f>ROUND(I297*H297,2)</f>
        <v>0</v>
      </c>
      <c r="BL297" s="17" t="s">
        <v>153</v>
      </c>
      <c r="BM297" s="64" t="s">
        <v>354</v>
      </c>
    </row>
    <row r="298" spans="2:65" s="13" customFormat="1" x14ac:dyDescent="0.2">
      <c r="B298" s="70"/>
      <c r="D298" s="157" t="s">
        <v>158</v>
      </c>
      <c r="E298" s="71" t="s">
        <v>1</v>
      </c>
      <c r="F298" s="160" t="s">
        <v>228</v>
      </c>
      <c r="H298" s="71" t="s">
        <v>1</v>
      </c>
      <c r="I298" s="111"/>
      <c r="L298" s="70"/>
      <c r="M298" s="72"/>
      <c r="T298" s="73"/>
      <c r="AT298" s="71" t="s">
        <v>158</v>
      </c>
      <c r="AU298" s="71" t="s">
        <v>79</v>
      </c>
      <c r="AV298" s="13" t="s">
        <v>77</v>
      </c>
      <c r="AW298" s="13" t="s">
        <v>26</v>
      </c>
      <c r="AX298" s="13" t="s">
        <v>69</v>
      </c>
      <c r="AY298" s="71" t="s">
        <v>147</v>
      </c>
    </row>
    <row r="299" spans="2:65" s="12" customFormat="1" x14ac:dyDescent="0.2">
      <c r="B299" s="66"/>
      <c r="D299" s="157" t="s">
        <v>158</v>
      </c>
      <c r="E299" s="67" t="s">
        <v>1</v>
      </c>
      <c r="F299" s="158" t="s">
        <v>229</v>
      </c>
      <c r="H299" s="159">
        <v>5.46</v>
      </c>
      <c r="I299" s="110"/>
      <c r="L299" s="66"/>
      <c r="M299" s="68"/>
      <c r="T299" s="69"/>
      <c r="AT299" s="67" t="s">
        <v>158</v>
      </c>
      <c r="AU299" s="67" t="s">
        <v>79</v>
      </c>
      <c r="AV299" s="12" t="s">
        <v>79</v>
      </c>
      <c r="AW299" s="12" t="s">
        <v>26</v>
      </c>
      <c r="AX299" s="12" t="s">
        <v>77</v>
      </c>
      <c r="AY299" s="67" t="s">
        <v>147</v>
      </c>
    </row>
    <row r="300" spans="2:65" s="1" customFormat="1" ht="16.5" customHeight="1" x14ac:dyDescent="0.2">
      <c r="B300" s="21"/>
      <c r="C300" s="163" t="s">
        <v>355</v>
      </c>
      <c r="D300" s="163" t="s">
        <v>214</v>
      </c>
      <c r="E300" s="164" t="s">
        <v>356</v>
      </c>
      <c r="F300" s="165" t="s">
        <v>357</v>
      </c>
      <c r="G300" s="166" t="s">
        <v>152</v>
      </c>
      <c r="H300" s="167">
        <v>5.6239999999999997</v>
      </c>
      <c r="I300" s="78"/>
      <c r="J300" s="130">
        <f>ROUND(I300*H300,2)</f>
        <v>0</v>
      </c>
      <c r="K300" s="131"/>
      <c r="L300" s="79"/>
      <c r="M300" s="80" t="s">
        <v>1</v>
      </c>
      <c r="N300" s="81" t="s">
        <v>34</v>
      </c>
      <c r="O300" s="62">
        <v>0</v>
      </c>
      <c r="P300" s="62">
        <f>O300*H300</f>
        <v>0</v>
      </c>
      <c r="Q300" s="62">
        <v>0.09</v>
      </c>
      <c r="R300" s="62">
        <f>Q300*H300</f>
        <v>0.50615999999999994</v>
      </c>
      <c r="S300" s="62">
        <v>0</v>
      </c>
      <c r="T300" s="63">
        <f>S300*H300</f>
        <v>0</v>
      </c>
      <c r="AR300" s="64" t="s">
        <v>196</v>
      </c>
      <c r="AT300" s="64" t="s">
        <v>214</v>
      </c>
      <c r="AU300" s="64" t="s">
        <v>79</v>
      </c>
      <c r="AY300" s="17" t="s">
        <v>147</v>
      </c>
      <c r="BE300" s="65">
        <f>IF(N300="základní",J300,0)</f>
        <v>0</v>
      </c>
      <c r="BF300" s="65">
        <f>IF(N300="snížená",J300,0)</f>
        <v>0</v>
      </c>
      <c r="BG300" s="65">
        <f>IF(N300="zákl. přenesená",J300,0)</f>
        <v>0</v>
      </c>
      <c r="BH300" s="65">
        <f>IF(N300="sníž. přenesená",J300,0)</f>
        <v>0</v>
      </c>
      <c r="BI300" s="65">
        <f>IF(N300="nulová",J300,0)</f>
        <v>0</v>
      </c>
      <c r="BJ300" s="17" t="s">
        <v>77</v>
      </c>
      <c r="BK300" s="65">
        <f>ROUND(I300*H300,2)</f>
        <v>0</v>
      </c>
      <c r="BL300" s="17" t="s">
        <v>153</v>
      </c>
      <c r="BM300" s="64" t="s">
        <v>358</v>
      </c>
    </row>
    <row r="301" spans="2:65" s="13" customFormat="1" x14ac:dyDescent="0.2">
      <c r="B301" s="70"/>
      <c r="D301" s="157" t="s">
        <v>158</v>
      </c>
      <c r="E301" s="71" t="s">
        <v>1</v>
      </c>
      <c r="F301" s="160" t="s">
        <v>228</v>
      </c>
      <c r="H301" s="71" t="s">
        <v>1</v>
      </c>
      <c r="I301" s="111"/>
      <c r="L301" s="70"/>
      <c r="M301" s="72"/>
      <c r="T301" s="73"/>
      <c r="AT301" s="71" t="s">
        <v>158</v>
      </c>
      <c r="AU301" s="71" t="s">
        <v>79</v>
      </c>
      <c r="AV301" s="13" t="s">
        <v>77</v>
      </c>
      <c r="AW301" s="13" t="s">
        <v>26</v>
      </c>
      <c r="AX301" s="13" t="s">
        <v>69</v>
      </c>
      <c r="AY301" s="71" t="s">
        <v>147</v>
      </c>
    </row>
    <row r="302" spans="2:65" s="12" customFormat="1" x14ac:dyDescent="0.2">
      <c r="B302" s="66"/>
      <c r="D302" s="157" t="s">
        <v>158</v>
      </c>
      <c r="E302" s="67" t="s">
        <v>1</v>
      </c>
      <c r="F302" s="158" t="s">
        <v>359</v>
      </c>
      <c r="H302" s="159">
        <v>5.6239999999999997</v>
      </c>
      <c r="I302" s="110"/>
      <c r="L302" s="66"/>
      <c r="M302" s="68"/>
      <c r="T302" s="69"/>
      <c r="AT302" s="67" t="s">
        <v>158</v>
      </c>
      <c r="AU302" s="67" t="s">
        <v>79</v>
      </c>
      <c r="AV302" s="12" t="s">
        <v>79</v>
      </c>
      <c r="AW302" s="12" t="s">
        <v>26</v>
      </c>
      <c r="AX302" s="12" t="s">
        <v>77</v>
      </c>
      <c r="AY302" s="67" t="s">
        <v>147</v>
      </c>
    </row>
    <row r="303" spans="2:65" s="1" customFormat="1" ht="33" customHeight="1" x14ac:dyDescent="0.2">
      <c r="B303" s="21"/>
      <c r="C303" s="152" t="s">
        <v>360</v>
      </c>
      <c r="D303" s="152" t="s">
        <v>149</v>
      </c>
      <c r="E303" s="153" t="s">
        <v>361</v>
      </c>
      <c r="F303" s="154" t="s">
        <v>362</v>
      </c>
      <c r="G303" s="155" t="s">
        <v>152</v>
      </c>
      <c r="H303" s="156">
        <v>4.2</v>
      </c>
      <c r="I303" s="58"/>
      <c r="J303" s="128">
        <f>ROUND(I303*H303,2)</f>
        <v>0</v>
      </c>
      <c r="K303" s="129"/>
      <c r="L303" s="21"/>
      <c r="M303" s="60" t="s">
        <v>1</v>
      </c>
      <c r="N303" s="61" t="s">
        <v>34</v>
      </c>
      <c r="O303" s="62">
        <v>0.64800000000000002</v>
      </c>
      <c r="P303" s="62">
        <f>O303*H303</f>
        <v>2.7216</v>
      </c>
      <c r="Q303" s="62">
        <v>0.10100000000000001</v>
      </c>
      <c r="R303" s="62">
        <f>Q303*H303</f>
        <v>0.42420000000000002</v>
      </c>
      <c r="S303" s="62">
        <v>0</v>
      </c>
      <c r="T303" s="63">
        <f>S303*H303</f>
        <v>0</v>
      </c>
      <c r="AR303" s="64" t="s">
        <v>153</v>
      </c>
      <c r="AT303" s="64" t="s">
        <v>149</v>
      </c>
      <c r="AU303" s="64" t="s">
        <v>79</v>
      </c>
      <c r="AY303" s="17" t="s">
        <v>147</v>
      </c>
      <c r="BE303" s="65">
        <f>IF(N303="základní",J303,0)</f>
        <v>0</v>
      </c>
      <c r="BF303" s="65">
        <f>IF(N303="snížená",J303,0)</f>
        <v>0</v>
      </c>
      <c r="BG303" s="65">
        <f>IF(N303="zákl. přenesená",J303,0)</f>
        <v>0</v>
      </c>
      <c r="BH303" s="65">
        <f>IF(N303="sníž. přenesená",J303,0)</f>
        <v>0</v>
      </c>
      <c r="BI303" s="65">
        <f>IF(N303="nulová",J303,0)</f>
        <v>0</v>
      </c>
      <c r="BJ303" s="17" t="s">
        <v>77</v>
      </c>
      <c r="BK303" s="65">
        <f>ROUND(I303*H303,2)</f>
        <v>0</v>
      </c>
      <c r="BL303" s="17" t="s">
        <v>153</v>
      </c>
      <c r="BM303" s="64" t="s">
        <v>363</v>
      </c>
    </row>
    <row r="304" spans="2:65" s="13" customFormat="1" x14ac:dyDescent="0.2">
      <c r="B304" s="70"/>
      <c r="D304" s="157" t="s">
        <v>158</v>
      </c>
      <c r="E304" s="71" t="s">
        <v>1</v>
      </c>
      <c r="F304" s="160" t="s">
        <v>230</v>
      </c>
      <c r="H304" s="71" t="s">
        <v>1</v>
      </c>
      <c r="I304" s="111"/>
      <c r="L304" s="70"/>
      <c r="M304" s="72"/>
      <c r="T304" s="73"/>
      <c r="AT304" s="71" t="s">
        <v>158</v>
      </c>
      <c r="AU304" s="71" t="s">
        <v>79</v>
      </c>
      <c r="AV304" s="13" t="s">
        <v>77</v>
      </c>
      <c r="AW304" s="13" t="s">
        <v>26</v>
      </c>
      <c r="AX304" s="13" t="s">
        <v>69</v>
      </c>
      <c r="AY304" s="71" t="s">
        <v>147</v>
      </c>
    </row>
    <row r="305" spans="2:65" s="12" customFormat="1" x14ac:dyDescent="0.2">
      <c r="B305" s="66"/>
      <c r="D305" s="157" t="s">
        <v>158</v>
      </c>
      <c r="E305" s="67" t="s">
        <v>1</v>
      </c>
      <c r="F305" s="158" t="s">
        <v>231</v>
      </c>
      <c r="H305" s="159">
        <v>4.2</v>
      </c>
      <c r="I305" s="110"/>
      <c r="L305" s="66"/>
      <c r="M305" s="68"/>
      <c r="T305" s="69"/>
      <c r="AT305" s="67" t="s">
        <v>158</v>
      </c>
      <c r="AU305" s="67" t="s">
        <v>79</v>
      </c>
      <c r="AV305" s="12" t="s">
        <v>79</v>
      </c>
      <c r="AW305" s="12" t="s">
        <v>26</v>
      </c>
      <c r="AX305" s="12" t="s">
        <v>77</v>
      </c>
      <c r="AY305" s="67" t="s">
        <v>147</v>
      </c>
    </row>
    <row r="306" spans="2:65" s="1" customFormat="1" ht="24.2" customHeight="1" x14ac:dyDescent="0.2">
      <c r="B306" s="21"/>
      <c r="C306" s="163" t="s">
        <v>364</v>
      </c>
      <c r="D306" s="163" t="s">
        <v>214</v>
      </c>
      <c r="E306" s="164" t="s">
        <v>365</v>
      </c>
      <c r="F306" s="165" t="s">
        <v>366</v>
      </c>
      <c r="G306" s="166" t="s">
        <v>152</v>
      </c>
      <c r="H306" s="167">
        <v>4.3259999999999996</v>
      </c>
      <c r="I306" s="78"/>
      <c r="J306" s="130">
        <f>ROUND(I306*H306,2)</f>
        <v>0</v>
      </c>
      <c r="K306" s="131"/>
      <c r="L306" s="79"/>
      <c r="M306" s="80" t="s">
        <v>1</v>
      </c>
      <c r="N306" s="81" t="s">
        <v>34</v>
      </c>
      <c r="O306" s="62">
        <v>0</v>
      </c>
      <c r="P306" s="62">
        <f>O306*H306</f>
        <v>0</v>
      </c>
      <c r="Q306" s="62">
        <v>0.13500000000000001</v>
      </c>
      <c r="R306" s="62">
        <f>Q306*H306</f>
        <v>0.58401000000000003</v>
      </c>
      <c r="S306" s="62">
        <v>0</v>
      </c>
      <c r="T306" s="63">
        <f>S306*H306</f>
        <v>0</v>
      </c>
      <c r="AR306" s="64" t="s">
        <v>196</v>
      </c>
      <c r="AT306" s="64" t="s">
        <v>214</v>
      </c>
      <c r="AU306" s="64" t="s">
        <v>79</v>
      </c>
      <c r="AY306" s="17" t="s">
        <v>147</v>
      </c>
      <c r="BE306" s="65">
        <f>IF(N306="základní",J306,0)</f>
        <v>0</v>
      </c>
      <c r="BF306" s="65">
        <f>IF(N306="snížená",J306,0)</f>
        <v>0</v>
      </c>
      <c r="BG306" s="65">
        <f>IF(N306="zákl. přenesená",J306,0)</f>
        <v>0</v>
      </c>
      <c r="BH306" s="65">
        <f>IF(N306="sníž. přenesená",J306,0)</f>
        <v>0</v>
      </c>
      <c r="BI306" s="65">
        <f>IF(N306="nulová",J306,0)</f>
        <v>0</v>
      </c>
      <c r="BJ306" s="17" t="s">
        <v>77</v>
      </c>
      <c r="BK306" s="65">
        <f>ROUND(I306*H306,2)</f>
        <v>0</v>
      </c>
      <c r="BL306" s="17" t="s">
        <v>153</v>
      </c>
      <c r="BM306" s="64" t="s">
        <v>367</v>
      </c>
    </row>
    <row r="307" spans="2:65" s="13" customFormat="1" x14ac:dyDescent="0.2">
      <c r="B307" s="70"/>
      <c r="D307" s="157" t="s">
        <v>158</v>
      </c>
      <c r="E307" s="71" t="s">
        <v>1</v>
      </c>
      <c r="F307" s="160" t="s">
        <v>230</v>
      </c>
      <c r="H307" s="71" t="s">
        <v>1</v>
      </c>
      <c r="I307" s="111"/>
      <c r="L307" s="70"/>
      <c r="M307" s="72"/>
      <c r="T307" s="73"/>
      <c r="AT307" s="71" t="s">
        <v>158</v>
      </c>
      <c r="AU307" s="71" t="s">
        <v>79</v>
      </c>
      <c r="AV307" s="13" t="s">
        <v>77</v>
      </c>
      <c r="AW307" s="13" t="s">
        <v>26</v>
      </c>
      <c r="AX307" s="13" t="s">
        <v>69</v>
      </c>
      <c r="AY307" s="71" t="s">
        <v>147</v>
      </c>
    </row>
    <row r="308" spans="2:65" s="12" customFormat="1" x14ac:dyDescent="0.2">
      <c r="B308" s="66"/>
      <c r="D308" s="157" t="s">
        <v>158</v>
      </c>
      <c r="E308" s="67" t="s">
        <v>1</v>
      </c>
      <c r="F308" s="158" t="s">
        <v>368</v>
      </c>
      <c r="H308" s="159">
        <v>4.3259999999999996</v>
      </c>
      <c r="I308" s="110"/>
      <c r="L308" s="66"/>
      <c r="M308" s="68"/>
      <c r="T308" s="69"/>
      <c r="AT308" s="67" t="s">
        <v>158</v>
      </c>
      <c r="AU308" s="67" t="s">
        <v>79</v>
      </c>
      <c r="AV308" s="12" t="s">
        <v>79</v>
      </c>
      <c r="AW308" s="12" t="s">
        <v>26</v>
      </c>
      <c r="AX308" s="12" t="s">
        <v>77</v>
      </c>
      <c r="AY308" s="67" t="s">
        <v>147</v>
      </c>
    </row>
    <row r="309" spans="2:65" s="11" customFormat="1" ht="22.9" customHeight="1" x14ac:dyDescent="0.2">
      <c r="B309" s="51"/>
      <c r="D309" s="52" t="s">
        <v>68</v>
      </c>
      <c r="E309" s="151" t="s">
        <v>186</v>
      </c>
      <c r="F309" s="151" t="s">
        <v>369</v>
      </c>
      <c r="I309" s="109"/>
      <c r="J309" s="127">
        <f>BK309</f>
        <v>0</v>
      </c>
      <c r="L309" s="51"/>
      <c r="M309" s="53"/>
      <c r="P309" s="54">
        <f>SUM(P310:P365)</f>
        <v>220.99596199999996</v>
      </c>
      <c r="R309" s="54">
        <f>SUM(R310:R365)</f>
        <v>78.408124620000009</v>
      </c>
      <c r="T309" s="55">
        <f>SUM(T310:T365)</f>
        <v>0</v>
      </c>
      <c r="AR309" s="52" t="s">
        <v>77</v>
      </c>
      <c r="AT309" s="56" t="s">
        <v>68</v>
      </c>
      <c r="AU309" s="56" t="s">
        <v>77</v>
      </c>
      <c r="AY309" s="52" t="s">
        <v>147</v>
      </c>
      <c r="BK309" s="57">
        <f>SUM(BK310:BK365)</f>
        <v>0</v>
      </c>
    </row>
    <row r="310" spans="2:65" s="1" customFormat="1" ht="24.2" customHeight="1" x14ac:dyDescent="0.2">
      <c r="B310" s="21"/>
      <c r="C310" s="152" t="s">
        <v>370</v>
      </c>
      <c r="D310" s="152" t="s">
        <v>149</v>
      </c>
      <c r="E310" s="153" t="s">
        <v>371</v>
      </c>
      <c r="F310" s="154" t="s">
        <v>372</v>
      </c>
      <c r="G310" s="155" t="s">
        <v>152</v>
      </c>
      <c r="H310" s="156">
        <v>3.66</v>
      </c>
      <c r="I310" s="58"/>
      <c r="J310" s="128">
        <f>ROUND(I310*H310,2)</f>
        <v>0</v>
      </c>
      <c r="K310" s="129"/>
      <c r="L310" s="21"/>
      <c r="M310" s="60" t="s">
        <v>1</v>
      </c>
      <c r="N310" s="61" t="s">
        <v>34</v>
      </c>
      <c r="O310" s="62">
        <v>1.355</v>
      </c>
      <c r="P310" s="62">
        <f>O310*H310</f>
        <v>4.9592999999999998</v>
      </c>
      <c r="Q310" s="62">
        <v>3.3579999999999999E-2</v>
      </c>
      <c r="R310" s="62">
        <f>Q310*H310</f>
        <v>0.12290280000000001</v>
      </c>
      <c r="S310" s="62">
        <v>0</v>
      </c>
      <c r="T310" s="63">
        <f>S310*H310</f>
        <v>0</v>
      </c>
      <c r="AR310" s="64" t="s">
        <v>153</v>
      </c>
      <c r="AT310" s="64" t="s">
        <v>149</v>
      </c>
      <c r="AU310" s="64" t="s">
        <v>79</v>
      </c>
      <c r="AY310" s="17" t="s">
        <v>147</v>
      </c>
      <c r="BE310" s="65">
        <f>IF(N310="základní",J310,0)</f>
        <v>0</v>
      </c>
      <c r="BF310" s="65">
        <f>IF(N310="snížená",J310,0)</f>
        <v>0</v>
      </c>
      <c r="BG310" s="65">
        <f>IF(N310="zákl. přenesená",J310,0)</f>
        <v>0</v>
      </c>
      <c r="BH310" s="65">
        <f>IF(N310="sníž. přenesená",J310,0)</f>
        <v>0</v>
      </c>
      <c r="BI310" s="65">
        <f>IF(N310="nulová",J310,0)</f>
        <v>0</v>
      </c>
      <c r="BJ310" s="17" t="s">
        <v>77</v>
      </c>
      <c r="BK310" s="65">
        <f>ROUND(I310*H310,2)</f>
        <v>0</v>
      </c>
      <c r="BL310" s="17" t="s">
        <v>153</v>
      </c>
      <c r="BM310" s="64" t="s">
        <v>373</v>
      </c>
    </row>
    <row r="311" spans="2:65" s="13" customFormat="1" x14ac:dyDescent="0.2">
      <c r="B311" s="70"/>
      <c r="D311" s="157" t="s">
        <v>158</v>
      </c>
      <c r="E311" s="71" t="s">
        <v>1</v>
      </c>
      <c r="F311" s="160" t="s">
        <v>374</v>
      </c>
      <c r="H311" s="71" t="s">
        <v>1</v>
      </c>
      <c r="I311" s="111"/>
      <c r="L311" s="70"/>
      <c r="M311" s="72"/>
      <c r="T311" s="73"/>
      <c r="AT311" s="71" t="s">
        <v>158</v>
      </c>
      <c r="AU311" s="71" t="s">
        <v>79</v>
      </c>
      <c r="AV311" s="13" t="s">
        <v>77</v>
      </c>
      <c r="AW311" s="13" t="s">
        <v>26</v>
      </c>
      <c r="AX311" s="13" t="s">
        <v>69</v>
      </c>
      <c r="AY311" s="71" t="s">
        <v>147</v>
      </c>
    </row>
    <row r="312" spans="2:65" s="13" customFormat="1" x14ac:dyDescent="0.2">
      <c r="B312" s="70"/>
      <c r="D312" s="157" t="s">
        <v>158</v>
      </c>
      <c r="E312" s="71" t="s">
        <v>1</v>
      </c>
      <c r="F312" s="160" t="s">
        <v>375</v>
      </c>
      <c r="H312" s="71" t="s">
        <v>1</v>
      </c>
      <c r="I312" s="111"/>
      <c r="L312" s="70"/>
      <c r="M312" s="72"/>
      <c r="T312" s="73"/>
      <c r="AT312" s="71" t="s">
        <v>158</v>
      </c>
      <c r="AU312" s="71" t="s">
        <v>79</v>
      </c>
      <c r="AV312" s="13" t="s">
        <v>77</v>
      </c>
      <c r="AW312" s="13" t="s">
        <v>26</v>
      </c>
      <c r="AX312" s="13" t="s">
        <v>69</v>
      </c>
      <c r="AY312" s="71" t="s">
        <v>147</v>
      </c>
    </row>
    <row r="313" spans="2:65" s="12" customFormat="1" x14ac:dyDescent="0.2">
      <c r="B313" s="66"/>
      <c r="D313" s="157" t="s">
        <v>158</v>
      </c>
      <c r="E313" s="67" t="s">
        <v>1</v>
      </c>
      <c r="F313" s="158" t="s">
        <v>376</v>
      </c>
      <c r="H313" s="159">
        <v>1.02</v>
      </c>
      <c r="I313" s="110"/>
      <c r="L313" s="66"/>
      <c r="M313" s="68"/>
      <c r="T313" s="69"/>
      <c r="AT313" s="67" t="s">
        <v>158</v>
      </c>
      <c r="AU313" s="67" t="s">
        <v>79</v>
      </c>
      <c r="AV313" s="12" t="s">
        <v>79</v>
      </c>
      <c r="AW313" s="12" t="s">
        <v>26</v>
      </c>
      <c r="AX313" s="12" t="s">
        <v>69</v>
      </c>
      <c r="AY313" s="67" t="s">
        <v>147</v>
      </c>
    </row>
    <row r="314" spans="2:65" s="13" customFormat="1" x14ac:dyDescent="0.2">
      <c r="B314" s="70"/>
      <c r="D314" s="157" t="s">
        <v>158</v>
      </c>
      <c r="E314" s="71" t="s">
        <v>1</v>
      </c>
      <c r="F314" s="160" t="s">
        <v>377</v>
      </c>
      <c r="H314" s="71" t="s">
        <v>1</v>
      </c>
      <c r="I314" s="111"/>
      <c r="L314" s="70"/>
      <c r="M314" s="72"/>
      <c r="T314" s="73"/>
      <c r="AT314" s="71" t="s">
        <v>158</v>
      </c>
      <c r="AU314" s="71" t="s">
        <v>79</v>
      </c>
      <c r="AV314" s="13" t="s">
        <v>77</v>
      </c>
      <c r="AW314" s="13" t="s">
        <v>26</v>
      </c>
      <c r="AX314" s="13" t="s">
        <v>69</v>
      </c>
      <c r="AY314" s="71" t="s">
        <v>147</v>
      </c>
    </row>
    <row r="315" spans="2:65" s="12" customFormat="1" x14ac:dyDescent="0.2">
      <c r="B315" s="66"/>
      <c r="D315" s="157" t="s">
        <v>158</v>
      </c>
      <c r="E315" s="67" t="s">
        <v>1</v>
      </c>
      <c r="F315" s="158" t="s">
        <v>378</v>
      </c>
      <c r="H315" s="159">
        <v>1.04</v>
      </c>
      <c r="I315" s="110"/>
      <c r="L315" s="66"/>
      <c r="M315" s="68"/>
      <c r="T315" s="69"/>
      <c r="AT315" s="67" t="s">
        <v>158</v>
      </c>
      <c r="AU315" s="67" t="s">
        <v>79</v>
      </c>
      <c r="AV315" s="12" t="s">
        <v>79</v>
      </c>
      <c r="AW315" s="12" t="s">
        <v>26</v>
      </c>
      <c r="AX315" s="12" t="s">
        <v>69</v>
      </c>
      <c r="AY315" s="67" t="s">
        <v>147</v>
      </c>
    </row>
    <row r="316" spans="2:65" s="13" customFormat="1" x14ac:dyDescent="0.2">
      <c r="B316" s="70"/>
      <c r="D316" s="157" t="s">
        <v>158</v>
      </c>
      <c r="E316" s="71" t="s">
        <v>1</v>
      </c>
      <c r="F316" s="160" t="s">
        <v>379</v>
      </c>
      <c r="H316" s="71" t="s">
        <v>1</v>
      </c>
      <c r="I316" s="111"/>
      <c r="L316" s="70"/>
      <c r="M316" s="72"/>
      <c r="T316" s="73"/>
      <c r="AT316" s="71" t="s">
        <v>158</v>
      </c>
      <c r="AU316" s="71" t="s">
        <v>79</v>
      </c>
      <c r="AV316" s="13" t="s">
        <v>77</v>
      </c>
      <c r="AW316" s="13" t="s">
        <v>26</v>
      </c>
      <c r="AX316" s="13" t="s">
        <v>69</v>
      </c>
      <c r="AY316" s="71" t="s">
        <v>147</v>
      </c>
    </row>
    <row r="317" spans="2:65" s="12" customFormat="1" x14ac:dyDescent="0.2">
      <c r="B317" s="66"/>
      <c r="D317" s="157" t="s">
        <v>158</v>
      </c>
      <c r="E317" s="67" t="s">
        <v>1</v>
      </c>
      <c r="F317" s="158" t="s">
        <v>380</v>
      </c>
      <c r="H317" s="159">
        <v>1.6</v>
      </c>
      <c r="I317" s="110"/>
      <c r="L317" s="66"/>
      <c r="M317" s="68"/>
      <c r="T317" s="69"/>
      <c r="AT317" s="67" t="s">
        <v>158</v>
      </c>
      <c r="AU317" s="67" t="s">
        <v>79</v>
      </c>
      <c r="AV317" s="12" t="s">
        <v>79</v>
      </c>
      <c r="AW317" s="12" t="s">
        <v>26</v>
      </c>
      <c r="AX317" s="12" t="s">
        <v>69</v>
      </c>
      <c r="AY317" s="67" t="s">
        <v>147</v>
      </c>
    </row>
    <row r="318" spans="2:65" s="14" customFormat="1" x14ac:dyDescent="0.2">
      <c r="B318" s="74"/>
      <c r="D318" s="157" t="s">
        <v>158</v>
      </c>
      <c r="E318" s="75" t="s">
        <v>1</v>
      </c>
      <c r="F318" s="161" t="s">
        <v>185</v>
      </c>
      <c r="H318" s="162">
        <v>3.66</v>
      </c>
      <c r="I318" s="112"/>
      <c r="L318" s="74"/>
      <c r="M318" s="76"/>
      <c r="T318" s="77"/>
      <c r="AT318" s="75" t="s">
        <v>158</v>
      </c>
      <c r="AU318" s="75" t="s">
        <v>79</v>
      </c>
      <c r="AV318" s="14" t="s">
        <v>153</v>
      </c>
      <c r="AW318" s="14" t="s">
        <v>26</v>
      </c>
      <c r="AX318" s="14" t="s">
        <v>77</v>
      </c>
      <c r="AY318" s="75" t="s">
        <v>147</v>
      </c>
    </row>
    <row r="319" spans="2:65" s="1" customFormat="1" ht="24.2" customHeight="1" x14ac:dyDescent="0.2">
      <c r="B319" s="21"/>
      <c r="C319" s="152" t="s">
        <v>381</v>
      </c>
      <c r="D319" s="152" t="s">
        <v>149</v>
      </c>
      <c r="E319" s="153" t="s">
        <v>382</v>
      </c>
      <c r="F319" s="154" t="s">
        <v>383</v>
      </c>
      <c r="G319" s="155" t="s">
        <v>152</v>
      </c>
      <c r="H319" s="156">
        <v>2.2080000000000002</v>
      </c>
      <c r="I319" s="58"/>
      <c r="J319" s="128">
        <f>ROUND(I319*H319,2)</f>
        <v>0</v>
      </c>
      <c r="K319" s="129"/>
      <c r="L319" s="21"/>
      <c r="M319" s="60" t="s">
        <v>1</v>
      </c>
      <c r="N319" s="61" t="s">
        <v>34</v>
      </c>
      <c r="O319" s="62">
        <v>0.34</v>
      </c>
      <c r="P319" s="62">
        <f>O319*H319</f>
        <v>0.75072000000000016</v>
      </c>
      <c r="Q319" s="62">
        <v>8.4999999999999995E-4</v>
      </c>
      <c r="R319" s="62">
        <f>Q319*H319</f>
        <v>1.8768000000000001E-3</v>
      </c>
      <c r="S319" s="62">
        <v>0</v>
      </c>
      <c r="T319" s="63">
        <f>S319*H319</f>
        <v>0</v>
      </c>
      <c r="AR319" s="64" t="s">
        <v>153</v>
      </c>
      <c r="AT319" s="64" t="s">
        <v>149</v>
      </c>
      <c r="AU319" s="64" t="s">
        <v>79</v>
      </c>
      <c r="AY319" s="17" t="s">
        <v>147</v>
      </c>
      <c r="BE319" s="65">
        <f>IF(N319="základní",J319,0)</f>
        <v>0</v>
      </c>
      <c r="BF319" s="65">
        <f>IF(N319="snížená",J319,0)</f>
        <v>0</v>
      </c>
      <c r="BG319" s="65">
        <f>IF(N319="zákl. přenesená",J319,0)</f>
        <v>0</v>
      </c>
      <c r="BH319" s="65">
        <f>IF(N319="sníž. přenesená",J319,0)</f>
        <v>0</v>
      </c>
      <c r="BI319" s="65">
        <f>IF(N319="nulová",J319,0)</f>
        <v>0</v>
      </c>
      <c r="BJ319" s="17" t="s">
        <v>77</v>
      </c>
      <c r="BK319" s="65">
        <f>ROUND(I319*H319,2)</f>
        <v>0</v>
      </c>
      <c r="BL319" s="17" t="s">
        <v>153</v>
      </c>
      <c r="BM319" s="64" t="s">
        <v>384</v>
      </c>
    </row>
    <row r="320" spans="2:65" s="13" customFormat="1" x14ac:dyDescent="0.2">
      <c r="B320" s="70"/>
      <c r="D320" s="157" t="s">
        <v>158</v>
      </c>
      <c r="E320" s="71" t="s">
        <v>1</v>
      </c>
      <c r="F320" s="160" t="s">
        <v>326</v>
      </c>
      <c r="H320" s="71" t="s">
        <v>1</v>
      </c>
      <c r="I320" s="111"/>
      <c r="L320" s="70"/>
      <c r="M320" s="72"/>
      <c r="T320" s="73"/>
      <c r="AT320" s="71" t="s">
        <v>158</v>
      </c>
      <c r="AU320" s="71" t="s">
        <v>79</v>
      </c>
      <c r="AV320" s="13" t="s">
        <v>77</v>
      </c>
      <c r="AW320" s="13" t="s">
        <v>26</v>
      </c>
      <c r="AX320" s="13" t="s">
        <v>69</v>
      </c>
      <c r="AY320" s="71" t="s">
        <v>147</v>
      </c>
    </row>
    <row r="321" spans="2:65" s="12" customFormat="1" x14ac:dyDescent="0.2">
      <c r="B321" s="66"/>
      <c r="D321" s="157" t="s">
        <v>158</v>
      </c>
      <c r="E321" s="67" t="s">
        <v>1</v>
      </c>
      <c r="F321" s="158" t="s">
        <v>385</v>
      </c>
      <c r="H321" s="159">
        <v>2.2080000000000002</v>
      </c>
      <c r="I321" s="110"/>
      <c r="L321" s="66"/>
      <c r="M321" s="68"/>
      <c r="T321" s="69"/>
      <c r="AT321" s="67" t="s">
        <v>158</v>
      </c>
      <c r="AU321" s="67" t="s">
        <v>79</v>
      </c>
      <c r="AV321" s="12" t="s">
        <v>79</v>
      </c>
      <c r="AW321" s="12" t="s">
        <v>26</v>
      </c>
      <c r="AX321" s="12" t="s">
        <v>77</v>
      </c>
      <c r="AY321" s="67" t="s">
        <v>147</v>
      </c>
    </row>
    <row r="322" spans="2:65" s="1" customFormat="1" ht="24.2" customHeight="1" x14ac:dyDescent="0.2">
      <c r="B322" s="21"/>
      <c r="C322" s="152" t="s">
        <v>386</v>
      </c>
      <c r="D322" s="152" t="s">
        <v>149</v>
      </c>
      <c r="E322" s="153" t="s">
        <v>387</v>
      </c>
      <c r="F322" s="154" t="s">
        <v>388</v>
      </c>
      <c r="G322" s="155" t="s">
        <v>318</v>
      </c>
      <c r="H322" s="156">
        <v>10.5</v>
      </c>
      <c r="I322" s="58"/>
      <c r="J322" s="128">
        <f>ROUND(I322*H322,2)</f>
        <v>0</v>
      </c>
      <c r="K322" s="129"/>
      <c r="L322" s="21"/>
      <c r="M322" s="60" t="s">
        <v>1</v>
      </c>
      <c r="N322" s="61" t="s">
        <v>34</v>
      </c>
      <c r="O322" s="62">
        <v>0.37</v>
      </c>
      <c r="P322" s="62">
        <f>O322*H322</f>
        <v>3.8849999999999998</v>
      </c>
      <c r="Q322" s="62">
        <v>1.5E-3</v>
      </c>
      <c r="R322" s="62">
        <f>Q322*H322</f>
        <v>1.575E-2</v>
      </c>
      <c r="S322" s="62">
        <v>0</v>
      </c>
      <c r="T322" s="63">
        <f>S322*H322</f>
        <v>0</v>
      </c>
      <c r="AR322" s="64" t="s">
        <v>153</v>
      </c>
      <c r="AT322" s="64" t="s">
        <v>149</v>
      </c>
      <c r="AU322" s="64" t="s">
        <v>79</v>
      </c>
      <c r="AY322" s="17" t="s">
        <v>147</v>
      </c>
      <c r="BE322" s="65">
        <f>IF(N322="základní",J322,0)</f>
        <v>0</v>
      </c>
      <c r="BF322" s="65">
        <f>IF(N322="snížená",J322,0)</f>
        <v>0</v>
      </c>
      <c r="BG322" s="65">
        <f>IF(N322="zákl. přenesená",J322,0)</f>
        <v>0</v>
      </c>
      <c r="BH322" s="65">
        <f>IF(N322="sníž. přenesená",J322,0)</f>
        <v>0</v>
      </c>
      <c r="BI322" s="65">
        <f>IF(N322="nulová",J322,0)</f>
        <v>0</v>
      </c>
      <c r="BJ322" s="17" t="s">
        <v>77</v>
      </c>
      <c r="BK322" s="65">
        <f>ROUND(I322*H322,2)</f>
        <v>0</v>
      </c>
      <c r="BL322" s="17" t="s">
        <v>153</v>
      </c>
      <c r="BM322" s="64" t="s">
        <v>389</v>
      </c>
    </row>
    <row r="323" spans="2:65" s="13" customFormat="1" x14ac:dyDescent="0.2">
      <c r="B323" s="70"/>
      <c r="D323" s="157" t="s">
        <v>158</v>
      </c>
      <c r="E323" s="71" t="s">
        <v>1</v>
      </c>
      <c r="F323" s="160" t="s">
        <v>374</v>
      </c>
      <c r="H323" s="71" t="s">
        <v>1</v>
      </c>
      <c r="I323" s="111"/>
      <c r="L323" s="70"/>
      <c r="M323" s="72"/>
      <c r="T323" s="73"/>
      <c r="AT323" s="71" t="s">
        <v>158</v>
      </c>
      <c r="AU323" s="71" t="s">
        <v>79</v>
      </c>
      <c r="AV323" s="13" t="s">
        <v>77</v>
      </c>
      <c r="AW323" s="13" t="s">
        <v>26</v>
      </c>
      <c r="AX323" s="13" t="s">
        <v>69</v>
      </c>
      <c r="AY323" s="71" t="s">
        <v>147</v>
      </c>
    </row>
    <row r="324" spans="2:65" s="13" customFormat="1" x14ac:dyDescent="0.2">
      <c r="B324" s="70"/>
      <c r="D324" s="157" t="s">
        <v>158</v>
      </c>
      <c r="E324" s="71" t="s">
        <v>1</v>
      </c>
      <c r="F324" s="160" t="s">
        <v>375</v>
      </c>
      <c r="H324" s="71" t="s">
        <v>1</v>
      </c>
      <c r="I324" s="111"/>
      <c r="L324" s="70"/>
      <c r="M324" s="72"/>
      <c r="T324" s="73"/>
      <c r="AT324" s="71" t="s">
        <v>158</v>
      </c>
      <c r="AU324" s="71" t="s">
        <v>79</v>
      </c>
      <c r="AV324" s="13" t="s">
        <v>77</v>
      </c>
      <c r="AW324" s="13" t="s">
        <v>26</v>
      </c>
      <c r="AX324" s="13" t="s">
        <v>69</v>
      </c>
      <c r="AY324" s="71" t="s">
        <v>147</v>
      </c>
    </row>
    <row r="325" spans="2:65" s="12" customFormat="1" x14ac:dyDescent="0.2">
      <c r="B325" s="66"/>
      <c r="D325" s="157" t="s">
        <v>158</v>
      </c>
      <c r="E325" s="67" t="s">
        <v>1</v>
      </c>
      <c r="F325" s="158" t="s">
        <v>390</v>
      </c>
      <c r="H325" s="159">
        <v>5.2</v>
      </c>
      <c r="I325" s="110"/>
      <c r="L325" s="66"/>
      <c r="M325" s="68"/>
      <c r="T325" s="69"/>
      <c r="AT325" s="67" t="s">
        <v>158</v>
      </c>
      <c r="AU325" s="67" t="s">
        <v>79</v>
      </c>
      <c r="AV325" s="12" t="s">
        <v>79</v>
      </c>
      <c r="AW325" s="12" t="s">
        <v>26</v>
      </c>
      <c r="AX325" s="12" t="s">
        <v>69</v>
      </c>
      <c r="AY325" s="67" t="s">
        <v>147</v>
      </c>
    </row>
    <row r="326" spans="2:65" s="13" customFormat="1" x14ac:dyDescent="0.2">
      <c r="B326" s="70"/>
      <c r="D326" s="157" t="s">
        <v>158</v>
      </c>
      <c r="E326" s="71" t="s">
        <v>1</v>
      </c>
      <c r="F326" s="160" t="s">
        <v>377</v>
      </c>
      <c r="H326" s="71" t="s">
        <v>1</v>
      </c>
      <c r="I326" s="111"/>
      <c r="L326" s="70"/>
      <c r="M326" s="72"/>
      <c r="T326" s="73"/>
      <c r="AT326" s="71" t="s">
        <v>158</v>
      </c>
      <c r="AU326" s="71" t="s">
        <v>79</v>
      </c>
      <c r="AV326" s="13" t="s">
        <v>77</v>
      </c>
      <c r="AW326" s="13" t="s">
        <v>26</v>
      </c>
      <c r="AX326" s="13" t="s">
        <v>69</v>
      </c>
      <c r="AY326" s="71" t="s">
        <v>147</v>
      </c>
    </row>
    <row r="327" spans="2:65" s="12" customFormat="1" x14ac:dyDescent="0.2">
      <c r="B327" s="66"/>
      <c r="D327" s="157" t="s">
        <v>158</v>
      </c>
      <c r="E327" s="67" t="s">
        <v>1</v>
      </c>
      <c r="F327" s="158" t="s">
        <v>391</v>
      </c>
      <c r="H327" s="159">
        <v>5.3</v>
      </c>
      <c r="I327" s="110"/>
      <c r="L327" s="66"/>
      <c r="M327" s="68"/>
      <c r="T327" s="69"/>
      <c r="AT327" s="67" t="s">
        <v>158</v>
      </c>
      <c r="AU327" s="67" t="s">
        <v>79</v>
      </c>
      <c r="AV327" s="12" t="s">
        <v>79</v>
      </c>
      <c r="AW327" s="12" t="s">
        <v>26</v>
      </c>
      <c r="AX327" s="12" t="s">
        <v>69</v>
      </c>
      <c r="AY327" s="67" t="s">
        <v>147</v>
      </c>
    </row>
    <row r="328" spans="2:65" s="14" customFormat="1" x14ac:dyDescent="0.2">
      <c r="B328" s="74"/>
      <c r="D328" s="157" t="s">
        <v>158</v>
      </c>
      <c r="E328" s="75" t="s">
        <v>1</v>
      </c>
      <c r="F328" s="161" t="s">
        <v>185</v>
      </c>
      <c r="H328" s="162">
        <v>10.5</v>
      </c>
      <c r="I328" s="112"/>
      <c r="L328" s="74"/>
      <c r="M328" s="76"/>
      <c r="T328" s="77"/>
      <c r="AT328" s="75" t="s">
        <v>158</v>
      </c>
      <c r="AU328" s="75" t="s">
        <v>79</v>
      </c>
      <c r="AV328" s="14" t="s">
        <v>153</v>
      </c>
      <c r="AW328" s="14" t="s">
        <v>26</v>
      </c>
      <c r="AX328" s="14" t="s">
        <v>77</v>
      </c>
      <c r="AY328" s="75" t="s">
        <v>147</v>
      </c>
    </row>
    <row r="329" spans="2:65" s="1" customFormat="1" ht="24.2" customHeight="1" x14ac:dyDescent="0.2">
      <c r="B329" s="21"/>
      <c r="C329" s="152" t="s">
        <v>392</v>
      </c>
      <c r="D329" s="152" t="s">
        <v>149</v>
      </c>
      <c r="E329" s="153" t="s">
        <v>393</v>
      </c>
      <c r="F329" s="154" t="s">
        <v>394</v>
      </c>
      <c r="G329" s="155" t="s">
        <v>163</v>
      </c>
      <c r="H329" s="156">
        <v>14.536</v>
      </c>
      <c r="I329" s="58"/>
      <c r="J329" s="128">
        <f>ROUND(I329*H329,2)</f>
        <v>0</v>
      </c>
      <c r="K329" s="129"/>
      <c r="L329" s="21"/>
      <c r="M329" s="60" t="s">
        <v>1</v>
      </c>
      <c r="N329" s="61" t="s">
        <v>34</v>
      </c>
      <c r="O329" s="62">
        <v>2.5489999999999999</v>
      </c>
      <c r="P329" s="62">
        <f>O329*H329</f>
        <v>37.052264000000001</v>
      </c>
      <c r="Q329" s="62">
        <v>0.61799999999999999</v>
      </c>
      <c r="R329" s="62">
        <f>Q329*H329</f>
        <v>8.9832479999999997</v>
      </c>
      <c r="S329" s="62">
        <v>0</v>
      </c>
      <c r="T329" s="63">
        <f>S329*H329</f>
        <v>0</v>
      </c>
      <c r="AR329" s="64" t="s">
        <v>153</v>
      </c>
      <c r="AT329" s="64" t="s">
        <v>149</v>
      </c>
      <c r="AU329" s="64" t="s">
        <v>79</v>
      </c>
      <c r="AY329" s="17" t="s">
        <v>147</v>
      </c>
      <c r="BE329" s="65">
        <f>IF(N329="základní",J329,0)</f>
        <v>0</v>
      </c>
      <c r="BF329" s="65">
        <f>IF(N329="snížená",J329,0)</f>
        <v>0</v>
      </c>
      <c r="BG329" s="65">
        <f>IF(N329="zákl. přenesená",J329,0)</f>
        <v>0</v>
      </c>
      <c r="BH329" s="65">
        <f>IF(N329="sníž. přenesená",J329,0)</f>
        <v>0</v>
      </c>
      <c r="BI329" s="65">
        <f>IF(N329="nulová",J329,0)</f>
        <v>0</v>
      </c>
      <c r="BJ329" s="17" t="s">
        <v>77</v>
      </c>
      <c r="BK329" s="65">
        <f>ROUND(I329*H329,2)</f>
        <v>0</v>
      </c>
      <c r="BL329" s="17" t="s">
        <v>153</v>
      </c>
      <c r="BM329" s="64" t="s">
        <v>395</v>
      </c>
    </row>
    <row r="330" spans="2:65" s="13" customFormat="1" x14ac:dyDescent="0.2">
      <c r="B330" s="70"/>
      <c r="D330" s="157" t="s">
        <v>158</v>
      </c>
      <c r="E330" s="71" t="s">
        <v>1</v>
      </c>
      <c r="F330" s="160" t="s">
        <v>396</v>
      </c>
      <c r="H330" s="71" t="s">
        <v>1</v>
      </c>
      <c r="I330" s="111"/>
      <c r="L330" s="70"/>
      <c r="M330" s="72"/>
      <c r="T330" s="73"/>
      <c r="AT330" s="71" t="s">
        <v>158</v>
      </c>
      <c r="AU330" s="71" t="s">
        <v>79</v>
      </c>
      <c r="AV330" s="13" t="s">
        <v>77</v>
      </c>
      <c r="AW330" s="13" t="s">
        <v>26</v>
      </c>
      <c r="AX330" s="13" t="s">
        <v>69</v>
      </c>
      <c r="AY330" s="71" t="s">
        <v>147</v>
      </c>
    </row>
    <row r="331" spans="2:65" s="12" customFormat="1" x14ac:dyDescent="0.2">
      <c r="B331" s="66"/>
      <c r="D331" s="157" t="s">
        <v>158</v>
      </c>
      <c r="E331" s="67" t="s">
        <v>1</v>
      </c>
      <c r="F331" s="158" t="s">
        <v>397</v>
      </c>
      <c r="H331" s="159">
        <v>6.8630000000000004</v>
      </c>
      <c r="I331" s="110"/>
      <c r="L331" s="66"/>
      <c r="M331" s="68"/>
      <c r="T331" s="69"/>
      <c r="AT331" s="67" t="s">
        <v>158</v>
      </c>
      <c r="AU331" s="67" t="s">
        <v>79</v>
      </c>
      <c r="AV331" s="12" t="s">
        <v>79</v>
      </c>
      <c r="AW331" s="12" t="s">
        <v>26</v>
      </c>
      <c r="AX331" s="12" t="s">
        <v>69</v>
      </c>
      <c r="AY331" s="67" t="s">
        <v>147</v>
      </c>
    </row>
    <row r="332" spans="2:65" s="13" customFormat="1" x14ac:dyDescent="0.2">
      <c r="B332" s="70"/>
      <c r="D332" s="157" t="s">
        <v>158</v>
      </c>
      <c r="E332" s="71" t="s">
        <v>1</v>
      </c>
      <c r="F332" s="160" t="s">
        <v>398</v>
      </c>
      <c r="H332" s="71" t="s">
        <v>1</v>
      </c>
      <c r="I332" s="111"/>
      <c r="L332" s="70"/>
      <c r="M332" s="72"/>
      <c r="T332" s="73"/>
      <c r="AT332" s="71" t="s">
        <v>158</v>
      </c>
      <c r="AU332" s="71" t="s">
        <v>79</v>
      </c>
      <c r="AV332" s="13" t="s">
        <v>77</v>
      </c>
      <c r="AW332" s="13" t="s">
        <v>26</v>
      </c>
      <c r="AX332" s="13" t="s">
        <v>69</v>
      </c>
      <c r="AY332" s="71" t="s">
        <v>147</v>
      </c>
    </row>
    <row r="333" spans="2:65" s="12" customFormat="1" x14ac:dyDescent="0.2">
      <c r="B333" s="66"/>
      <c r="D333" s="157" t="s">
        <v>158</v>
      </c>
      <c r="E333" s="67" t="s">
        <v>1</v>
      </c>
      <c r="F333" s="158" t="s">
        <v>399</v>
      </c>
      <c r="H333" s="159">
        <v>7.673</v>
      </c>
      <c r="I333" s="110"/>
      <c r="L333" s="66"/>
      <c r="M333" s="68"/>
      <c r="T333" s="69"/>
      <c r="AT333" s="67" t="s">
        <v>158</v>
      </c>
      <c r="AU333" s="67" t="s">
        <v>79</v>
      </c>
      <c r="AV333" s="12" t="s">
        <v>79</v>
      </c>
      <c r="AW333" s="12" t="s">
        <v>26</v>
      </c>
      <c r="AX333" s="12" t="s">
        <v>69</v>
      </c>
      <c r="AY333" s="67" t="s">
        <v>147</v>
      </c>
    </row>
    <row r="334" spans="2:65" s="14" customFormat="1" x14ac:dyDescent="0.2">
      <c r="B334" s="74"/>
      <c r="D334" s="157" t="s">
        <v>158</v>
      </c>
      <c r="E334" s="75" t="s">
        <v>1</v>
      </c>
      <c r="F334" s="161" t="s">
        <v>185</v>
      </c>
      <c r="H334" s="162">
        <v>14.536000000000001</v>
      </c>
      <c r="I334" s="112"/>
      <c r="L334" s="74"/>
      <c r="M334" s="76"/>
      <c r="T334" s="77"/>
      <c r="AT334" s="75" t="s">
        <v>158</v>
      </c>
      <c r="AU334" s="75" t="s">
        <v>79</v>
      </c>
      <c r="AV334" s="14" t="s">
        <v>153</v>
      </c>
      <c r="AW334" s="14" t="s">
        <v>26</v>
      </c>
      <c r="AX334" s="14" t="s">
        <v>77</v>
      </c>
      <c r="AY334" s="75" t="s">
        <v>147</v>
      </c>
    </row>
    <row r="335" spans="2:65" s="1" customFormat="1" ht="24.2" customHeight="1" x14ac:dyDescent="0.2">
      <c r="B335" s="21"/>
      <c r="C335" s="152" t="s">
        <v>400</v>
      </c>
      <c r="D335" s="152" t="s">
        <v>149</v>
      </c>
      <c r="E335" s="153" t="s">
        <v>401</v>
      </c>
      <c r="F335" s="154" t="s">
        <v>402</v>
      </c>
      <c r="G335" s="155" t="s">
        <v>152</v>
      </c>
      <c r="H335" s="156">
        <v>192.99</v>
      </c>
      <c r="I335" s="58"/>
      <c r="J335" s="128">
        <f>ROUND(I335*H335,2)</f>
        <v>0</v>
      </c>
      <c r="K335" s="129"/>
      <c r="L335" s="21"/>
      <c r="M335" s="60" t="s">
        <v>1</v>
      </c>
      <c r="N335" s="61" t="s">
        <v>34</v>
      </c>
      <c r="O335" s="62">
        <v>0.28799999999999998</v>
      </c>
      <c r="P335" s="62">
        <f>O335*H335</f>
        <v>55.581119999999999</v>
      </c>
      <c r="Q335" s="62">
        <v>0.10557</v>
      </c>
      <c r="R335" s="62">
        <f>Q335*H335</f>
        <v>20.373954300000001</v>
      </c>
      <c r="S335" s="62">
        <v>0</v>
      </c>
      <c r="T335" s="63">
        <f>S335*H335</f>
        <v>0</v>
      </c>
      <c r="AR335" s="64" t="s">
        <v>153</v>
      </c>
      <c r="AT335" s="64" t="s">
        <v>149</v>
      </c>
      <c r="AU335" s="64" t="s">
        <v>79</v>
      </c>
      <c r="AY335" s="17" t="s">
        <v>147</v>
      </c>
      <c r="BE335" s="65">
        <f>IF(N335="základní",J335,0)</f>
        <v>0</v>
      </c>
      <c r="BF335" s="65">
        <f>IF(N335="snížená",J335,0)</f>
        <v>0</v>
      </c>
      <c r="BG335" s="65">
        <f>IF(N335="zákl. přenesená",J335,0)</f>
        <v>0</v>
      </c>
      <c r="BH335" s="65">
        <f>IF(N335="sníž. přenesená",J335,0)</f>
        <v>0</v>
      </c>
      <c r="BI335" s="65">
        <f>IF(N335="nulová",J335,0)</f>
        <v>0</v>
      </c>
      <c r="BJ335" s="17" t="s">
        <v>77</v>
      </c>
      <c r="BK335" s="65">
        <f>ROUND(I335*H335,2)</f>
        <v>0</v>
      </c>
      <c r="BL335" s="17" t="s">
        <v>153</v>
      </c>
      <c r="BM335" s="64" t="s">
        <v>403</v>
      </c>
    </row>
    <row r="336" spans="2:65" s="13" customFormat="1" x14ac:dyDescent="0.2">
      <c r="B336" s="70"/>
      <c r="D336" s="157" t="s">
        <v>158</v>
      </c>
      <c r="E336" s="71" t="s">
        <v>1</v>
      </c>
      <c r="F336" s="160" t="s">
        <v>396</v>
      </c>
      <c r="H336" s="71" t="s">
        <v>1</v>
      </c>
      <c r="I336" s="111"/>
      <c r="L336" s="70"/>
      <c r="M336" s="72"/>
      <c r="T336" s="73"/>
      <c r="AT336" s="71" t="s">
        <v>158</v>
      </c>
      <c r="AU336" s="71" t="s">
        <v>79</v>
      </c>
      <c r="AV336" s="13" t="s">
        <v>77</v>
      </c>
      <c r="AW336" s="13" t="s">
        <v>26</v>
      </c>
      <c r="AX336" s="13" t="s">
        <v>69</v>
      </c>
      <c r="AY336" s="71" t="s">
        <v>147</v>
      </c>
    </row>
    <row r="337" spans="2:65" s="12" customFormat="1" x14ac:dyDescent="0.2">
      <c r="B337" s="66"/>
      <c r="D337" s="157" t="s">
        <v>158</v>
      </c>
      <c r="E337" s="67" t="s">
        <v>1</v>
      </c>
      <c r="F337" s="158" t="s">
        <v>404</v>
      </c>
      <c r="H337" s="159">
        <v>36.119999999999997</v>
      </c>
      <c r="I337" s="110"/>
      <c r="L337" s="66"/>
      <c r="M337" s="68"/>
      <c r="T337" s="69"/>
      <c r="AT337" s="67" t="s">
        <v>158</v>
      </c>
      <c r="AU337" s="67" t="s">
        <v>79</v>
      </c>
      <c r="AV337" s="12" t="s">
        <v>79</v>
      </c>
      <c r="AW337" s="12" t="s">
        <v>26</v>
      </c>
      <c r="AX337" s="12" t="s">
        <v>69</v>
      </c>
      <c r="AY337" s="67" t="s">
        <v>147</v>
      </c>
    </row>
    <row r="338" spans="2:65" s="13" customFormat="1" x14ac:dyDescent="0.2">
      <c r="B338" s="70"/>
      <c r="D338" s="157" t="s">
        <v>158</v>
      </c>
      <c r="E338" s="71" t="s">
        <v>1</v>
      </c>
      <c r="F338" s="160" t="s">
        <v>398</v>
      </c>
      <c r="H338" s="71" t="s">
        <v>1</v>
      </c>
      <c r="I338" s="111"/>
      <c r="L338" s="70"/>
      <c r="M338" s="72"/>
      <c r="T338" s="73"/>
      <c r="AT338" s="71" t="s">
        <v>158</v>
      </c>
      <c r="AU338" s="71" t="s">
        <v>79</v>
      </c>
      <c r="AV338" s="13" t="s">
        <v>77</v>
      </c>
      <c r="AW338" s="13" t="s">
        <v>26</v>
      </c>
      <c r="AX338" s="13" t="s">
        <v>69</v>
      </c>
      <c r="AY338" s="71" t="s">
        <v>147</v>
      </c>
    </row>
    <row r="339" spans="2:65" s="12" customFormat="1" x14ac:dyDescent="0.2">
      <c r="B339" s="66"/>
      <c r="D339" s="157" t="s">
        <v>158</v>
      </c>
      <c r="E339" s="67" t="s">
        <v>1</v>
      </c>
      <c r="F339" s="158" t="s">
        <v>405</v>
      </c>
      <c r="H339" s="159">
        <v>37.799999999999997</v>
      </c>
      <c r="I339" s="110"/>
      <c r="L339" s="66"/>
      <c r="M339" s="68"/>
      <c r="T339" s="69"/>
      <c r="AT339" s="67" t="s">
        <v>158</v>
      </c>
      <c r="AU339" s="67" t="s">
        <v>79</v>
      </c>
      <c r="AV339" s="12" t="s">
        <v>79</v>
      </c>
      <c r="AW339" s="12" t="s">
        <v>26</v>
      </c>
      <c r="AX339" s="12" t="s">
        <v>69</v>
      </c>
      <c r="AY339" s="67" t="s">
        <v>147</v>
      </c>
    </row>
    <row r="340" spans="2:65" s="13" customFormat="1" x14ac:dyDescent="0.2">
      <c r="B340" s="70"/>
      <c r="D340" s="157" t="s">
        <v>158</v>
      </c>
      <c r="E340" s="71" t="s">
        <v>1</v>
      </c>
      <c r="F340" s="160" t="s">
        <v>406</v>
      </c>
      <c r="H340" s="71" t="s">
        <v>1</v>
      </c>
      <c r="I340" s="111"/>
      <c r="L340" s="70"/>
      <c r="M340" s="72"/>
      <c r="T340" s="73"/>
      <c r="AT340" s="71" t="s">
        <v>158</v>
      </c>
      <c r="AU340" s="71" t="s">
        <v>79</v>
      </c>
      <c r="AV340" s="13" t="s">
        <v>77</v>
      </c>
      <c r="AW340" s="13" t="s">
        <v>26</v>
      </c>
      <c r="AX340" s="13" t="s">
        <v>69</v>
      </c>
      <c r="AY340" s="71" t="s">
        <v>147</v>
      </c>
    </row>
    <row r="341" spans="2:65" s="12" customFormat="1" x14ac:dyDescent="0.2">
      <c r="B341" s="66"/>
      <c r="D341" s="157" t="s">
        <v>158</v>
      </c>
      <c r="E341" s="67" t="s">
        <v>1</v>
      </c>
      <c r="F341" s="158" t="s">
        <v>407</v>
      </c>
      <c r="H341" s="159">
        <v>119.07</v>
      </c>
      <c r="I341" s="110"/>
      <c r="L341" s="66"/>
      <c r="M341" s="68"/>
      <c r="T341" s="69"/>
      <c r="AT341" s="67" t="s">
        <v>158</v>
      </c>
      <c r="AU341" s="67" t="s">
        <v>79</v>
      </c>
      <c r="AV341" s="12" t="s">
        <v>79</v>
      </c>
      <c r="AW341" s="12" t="s">
        <v>26</v>
      </c>
      <c r="AX341" s="12" t="s">
        <v>69</v>
      </c>
      <c r="AY341" s="67" t="s">
        <v>147</v>
      </c>
    </row>
    <row r="342" spans="2:65" s="14" customFormat="1" x14ac:dyDescent="0.2">
      <c r="B342" s="74"/>
      <c r="D342" s="157" t="s">
        <v>158</v>
      </c>
      <c r="E342" s="75" t="s">
        <v>1</v>
      </c>
      <c r="F342" s="161" t="s">
        <v>185</v>
      </c>
      <c r="H342" s="162">
        <v>192.98999999999998</v>
      </c>
      <c r="I342" s="112"/>
      <c r="L342" s="74"/>
      <c r="M342" s="76"/>
      <c r="T342" s="77"/>
      <c r="AT342" s="75" t="s">
        <v>158</v>
      </c>
      <c r="AU342" s="75" t="s">
        <v>79</v>
      </c>
      <c r="AV342" s="14" t="s">
        <v>153</v>
      </c>
      <c r="AW342" s="14" t="s">
        <v>26</v>
      </c>
      <c r="AX342" s="14" t="s">
        <v>77</v>
      </c>
      <c r="AY342" s="75" t="s">
        <v>147</v>
      </c>
    </row>
    <row r="343" spans="2:65" s="1" customFormat="1" ht="24.2" customHeight="1" x14ac:dyDescent="0.2">
      <c r="B343" s="21"/>
      <c r="C343" s="152" t="s">
        <v>408</v>
      </c>
      <c r="D343" s="152" t="s">
        <v>149</v>
      </c>
      <c r="E343" s="153" t="s">
        <v>409</v>
      </c>
      <c r="F343" s="154" t="s">
        <v>410</v>
      </c>
      <c r="G343" s="155" t="s">
        <v>152</v>
      </c>
      <c r="H343" s="156">
        <v>137.97</v>
      </c>
      <c r="I343" s="58"/>
      <c r="J343" s="128">
        <f>ROUND(I343*H343,2)</f>
        <v>0</v>
      </c>
      <c r="K343" s="129"/>
      <c r="L343" s="21"/>
      <c r="M343" s="60" t="s">
        <v>1</v>
      </c>
      <c r="N343" s="61" t="s">
        <v>34</v>
      </c>
      <c r="O343" s="62">
        <v>0.30499999999999999</v>
      </c>
      <c r="P343" s="62">
        <f>O343*H343</f>
        <v>42.080849999999998</v>
      </c>
      <c r="Q343" s="62">
        <v>0.1173</v>
      </c>
      <c r="R343" s="62">
        <f>Q343*H343</f>
        <v>16.183881</v>
      </c>
      <c r="S343" s="62">
        <v>0</v>
      </c>
      <c r="T343" s="63">
        <f>S343*H343</f>
        <v>0</v>
      </c>
      <c r="AR343" s="64" t="s">
        <v>153</v>
      </c>
      <c r="AT343" s="64" t="s">
        <v>149</v>
      </c>
      <c r="AU343" s="64" t="s">
        <v>79</v>
      </c>
      <c r="AY343" s="17" t="s">
        <v>147</v>
      </c>
      <c r="BE343" s="65">
        <f>IF(N343="základní",J343,0)</f>
        <v>0</v>
      </c>
      <c r="BF343" s="65">
        <f>IF(N343="snížená",J343,0)</f>
        <v>0</v>
      </c>
      <c r="BG343" s="65">
        <f>IF(N343="zákl. přenesená",J343,0)</f>
        <v>0</v>
      </c>
      <c r="BH343" s="65">
        <f>IF(N343="sníž. přenesená",J343,0)</f>
        <v>0</v>
      </c>
      <c r="BI343" s="65">
        <f>IF(N343="nulová",J343,0)</f>
        <v>0</v>
      </c>
      <c r="BJ343" s="17" t="s">
        <v>77</v>
      </c>
      <c r="BK343" s="65">
        <f>ROUND(I343*H343,2)</f>
        <v>0</v>
      </c>
      <c r="BL343" s="17" t="s">
        <v>153</v>
      </c>
      <c r="BM343" s="64" t="s">
        <v>411</v>
      </c>
    </row>
    <row r="344" spans="2:65" s="13" customFormat="1" x14ac:dyDescent="0.2">
      <c r="B344" s="70"/>
      <c r="D344" s="157" t="s">
        <v>158</v>
      </c>
      <c r="E344" s="71" t="s">
        <v>1</v>
      </c>
      <c r="F344" s="160" t="s">
        <v>412</v>
      </c>
      <c r="H344" s="71" t="s">
        <v>1</v>
      </c>
      <c r="I344" s="111"/>
      <c r="L344" s="70"/>
      <c r="M344" s="72"/>
      <c r="T344" s="73"/>
      <c r="AT344" s="71" t="s">
        <v>158</v>
      </c>
      <c r="AU344" s="71" t="s">
        <v>79</v>
      </c>
      <c r="AV344" s="13" t="s">
        <v>77</v>
      </c>
      <c r="AW344" s="13" t="s">
        <v>26</v>
      </c>
      <c r="AX344" s="13" t="s">
        <v>69</v>
      </c>
      <c r="AY344" s="71" t="s">
        <v>147</v>
      </c>
    </row>
    <row r="345" spans="2:65" s="12" customFormat="1" x14ac:dyDescent="0.2">
      <c r="B345" s="66"/>
      <c r="D345" s="157" t="s">
        <v>158</v>
      </c>
      <c r="E345" s="67" t="s">
        <v>1</v>
      </c>
      <c r="F345" s="158" t="s">
        <v>413</v>
      </c>
      <c r="H345" s="159">
        <v>137.97</v>
      </c>
      <c r="I345" s="110"/>
      <c r="L345" s="66"/>
      <c r="M345" s="68"/>
      <c r="T345" s="69"/>
      <c r="AT345" s="67" t="s">
        <v>158</v>
      </c>
      <c r="AU345" s="67" t="s">
        <v>79</v>
      </c>
      <c r="AV345" s="12" t="s">
        <v>79</v>
      </c>
      <c r="AW345" s="12" t="s">
        <v>26</v>
      </c>
      <c r="AX345" s="12" t="s">
        <v>77</v>
      </c>
      <c r="AY345" s="67" t="s">
        <v>147</v>
      </c>
    </row>
    <row r="346" spans="2:65" s="1" customFormat="1" ht="24.2" customHeight="1" x14ac:dyDescent="0.2">
      <c r="B346" s="21"/>
      <c r="C346" s="152" t="s">
        <v>414</v>
      </c>
      <c r="D346" s="152" t="s">
        <v>149</v>
      </c>
      <c r="E346" s="153" t="s">
        <v>415</v>
      </c>
      <c r="F346" s="154" t="s">
        <v>416</v>
      </c>
      <c r="G346" s="155" t="s">
        <v>152</v>
      </c>
      <c r="H346" s="156">
        <v>165.56399999999999</v>
      </c>
      <c r="I346" s="58"/>
      <c r="J346" s="128">
        <f>ROUND(I346*H346,2)</f>
        <v>0</v>
      </c>
      <c r="K346" s="129"/>
      <c r="L346" s="21"/>
      <c r="M346" s="60" t="s">
        <v>1</v>
      </c>
      <c r="N346" s="61" t="s">
        <v>34</v>
      </c>
      <c r="O346" s="62">
        <v>1.7000000000000001E-2</v>
      </c>
      <c r="P346" s="62">
        <f>O346*H346</f>
        <v>2.8145880000000001</v>
      </c>
      <c r="Q346" s="62">
        <v>1.1730000000000001E-2</v>
      </c>
      <c r="R346" s="62">
        <f>Q346*H346</f>
        <v>1.94206572</v>
      </c>
      <c r="S346" s="62">
        <v>0</v>
      </c>
      <c r="T346" s="63">
        <f>S346*H346</f>
        <v>0</v>
      </c>
      <c r="AR346" s="64" t="s">
        <v>153</v>
      </c>
      <c r="AT346" s="64" t="s">
        <v>149</v>
      </c>
      <c r="AU346" s="64" t="s">
        <v>79</v>
      </c>
      <c r="AY346" s="17" t="s">
        <v>147</v>
      </c>
      <c r="BE346" s="65">
        <f>IF(N346="základní",J346,0)</f>
        <v>0</v>
      </c>
      <c r="BF346" s="65">
        <f>IF(N346="snížená",J346,0)</f>
        <v>0</v>
      </c>
      <c r="BG346" s="65">
        <f>IF(N346="zákl. přenesená",J346,0)</f>
        <v>0</v>
      </c>
      <c r="BH346" s="65">
        <f>IF(N346="sníž. přenesená",J346,0)</f>
        <v>0</v>
      </c>
      <c r="BI346" s="65">
        <f>IF(N346="nulová",J346,0)</f>
        <v>0</v>
      </c>
      <c r="BJ346" s="17" t="s">
        <v>77</v>
      </c>
      <c r="BK346" s="65">
        <f>ROUND(I346*H346,2)</f>
        <v>0</v>
      </c>
      <c r="BL346" s="17" t="s">
        <v>153</v>
      </c>
      <c r="BM346" s="64" t="s">
        <v>417</v>
      </c>
    </row>
    <row r="347" spans="2:65" s="13" customFormat="1" x14ac:dyDescent="0.2">
      <c r="B347" s="70"/>
      <c r="D347" s="157" t="s">
        <v>158</v>
      </c>
      <c r="E347" s="71" t="s">
        <v>1</v>
      </c>
      <c r="F347" s="160" t="s">
        <v>412</v>
      </c>
      <c r="H347" s="71" t="s">
        <v>1</v>
      </c>
      <c r="I347" s="111"/>
      <c r="L347" s="70"/>
      <c r="M347" s="72"/>
      <c r="T347" s="73"/>
      <c r="AT347" s="71" t="s">
        <v>158</v>
      </c>
      <c r="AU347" s="71" t="s">
        <v>79</v>
      </c>
      <c r="AV347" s="13" t="s">
        <v>77</v>
      </c>
      <c r="AW347" s="13" t="s">
        <v>26</v>
      </c>
      <c r="AX347" s="13" t="s">
        <v>69</v>
      </c>
      <c r="AY347" s="71" t="s">
        <v>147</v>
      </c>
    </row>
    <row r="348" spans="2:65" s="12" customFormat="1" x14ac:dyDescent="0.2">
      <c r="B348" s="66"/>
      <c r="D348" s="157" t="s">
        <v>158</v>
      </c>
      <c r="E348" s="67" t="s">
        <v>1</v>
      </c>
      <c r="F348" s="158" t="s">
        <v>418</v>
      </c>
      <c r="H348" s="159">
        <v>165.56399999999999</v>
      </c>
      <c r="I348" s="110"/>
      <c r="L348" s="66"/>
      <c r="M348" s="68"/>
      <c r="T348" s="69"/>
      <c r="AT348" s="67" t="s">
        <v>158</v>
      </c>
      <c r="AU348" s="67" t="s">
        <v>79</v>
      </c>
      <c r="AV348" s="12" t="s">
        <v>79</v>
      </c>
      <c r="AW348" s="12" t="s">
        <v>26</v>
      </c>
      <c r="AX348" s="12" t="s">
        <v>69</v>
      </c>
      <c r="AY348" s="67" t="s">
        <v>147</v>
      </c>
    </row>
    <row r="349" spans="2:65" s="14" customFormat="1" x14ac:dyDescent="0.2">
      <c r="B349" s="74"/>
      <c r="D349" s="157" t="s">
        <v>158</v>
      </c>
      <c r="E349" s="75" t="s">
        <v>1</v>
      </c>
      <c r="F349" s="161" t="s">
        <v>185</v>
      </c>
      <c r="H349" s="162">
        <v>165.56399999999999</v>
      </c>
      <c r="I349" s="112"/>
      <c r="L349" s="74"/>
      <c r="M349" s="76"/>
      <c r="T349" s="77"/>
      <c r="AT349" s="75" t="s">
        <v>158</v>
      </c>
      <c r="AU349" s="75" t="s">
        <v>79</v>
      </c>
      <c r="AV349" s="14" t="s">
        <v>153</v>
      </c>
      <c r="AW349" s="14" t="s">
        <v>26</v>
      </c>
      <c r="AX349" s="14" t="s">
        <v>77</v>
      </c>
      <c r="AY349" s="75" t="s">
        <v>147</v>
      </c>
    </row>
    <row r="350" spans="2:65" s="1" customFormat="1" ht="24.2" customHeight="1" x14ac:dyDescent="0.2">
      <c r="B350" s="21"/>
      <c r="C350" s="152" t="s">
        <v>419</v>
      </c>
      <c r="D350" s="152" t="s">
        <v>149</v>
      </c>
      <c r="E350" s="153" t="s">
        <v>420</v>
      </c>
      <c r="F350" s="154" t="s">
        <v>421</v>
      </c>
      <c r="G350" s="155" t="s">
        <v>152</v>
      </c>
      <c r="H350" s="156">
        <v>330.96</v>
      </c>
      <c r="I350" s="58"/>
      <c r="J350" s="128">
        <f>ROUND(I350*H350,2)</f>
        <v>0</v>
      </c>
      <c r="K350" s="129"/>
      <c r="L350" s="21"/>
      <c r="M350" s="60" t="s">
        <v>1</v>
      </c>
      <c r="N350" s="61" t="s">
        <v>34</v>
      </c>
      <c r="O350" s="62">
        <v>0.127</v>
      </c>
      <c r="P350" s="62">
        <f>O350*H350</f>
        <v>42.03192</v>
      </c>
      <c r="Q350" s="62">
        <v>0</v>
      </c>
      <c r="R350" s="62">
        <f>Q350*H350</f>
        <v>0</v>
      </c>
      <c r="S350" s="62">
        <v>0</v>
      </c>
      <c r="T350" s="63">
        <f>S350*H350</f>
        <v>0</v>
      </c>
      <c r="AR350" s="64" t="s">
        <v>153</v>
      </c>
      <c r="AT350" s="64" t="s">
        <v>149</v>
      </c>
      <c r="AU350" s="64" t="s">
        <v>79</v>
      </c>
      <c r="AY350" s="17" t="s">
        <v>147</v>
      </c>
      <c r="BE350" s="65">
        <f>IF(N350="základní",J350,0)</f>
        <v>0</v>
      </c>
      <c r="BF350" s="65">
        <f>IF(N350="snížená",J350,0)</f>
        <v>0</v>
      </c>
      <c r="BG350" s="65">
        <f>IF(N350="zákl. přenesená",J350,0)</f>
        <v>0</v>
      </c>
      <c r="BH350" s="65">
        <f>IF(N350="sníž. přenesená",J350,0)</f>
        <v>0</v>
      </c>
      <c r="BI350" s="65">
        <f>IF(N350="nulová",J350,0)</f>
        <v>0</v>
      </c>
      <c r="BJ350" s="17" t="s">
        <v>77</v>
      </c>
      <c r="BK350" s="65">
        <f>ROUND(I350*H350,2)</f>
        <v>0</v>
      </c>
      <c r="BL350" s="17" t="s">
        <v>153</v>
      </c>
      <c r="BM350" s="64" t="s">
        <v>422</v>
      </c>
    </row>
    <row r="351" spans="2:65" s="13" customFormat="1" x14ac:dyDescent="0.2">
      <c r="B351" s="70"/>
      <c r="D351" s="157" t="s">
        <v>158</v>
      </c>
      <c r="E351" s="71" t="s">
        <v>1</v>
      </c>
      <c r="F351" s="160" t="s">
        <v>396</v>
      </c>
      <c r="H351" s="71" t="s">
        <v>1</v>
      </c>
      <c r="I351" s="111"/>
      <c r="L351" s="70"/>
      <c r="M351" s="72"/>
      <c r="T351" s="73"/>
      <c r="AT351" s="71" t="s">
        <v>158</v>
      </c>
      <c r="AU351" s="71" t="s">
        <v>79</v>
      </c>
      <c r="AV351" s="13" t="s">
        <v>77</v>
      </c>
      <c r="AW351" s="13" t="s">
        <v>26</v>
      </c>
      <c r="AX351" s="13" t="s">
        <v>69</v>
      </c>
      <c r="AY351" s="71" t="s">
        <v>147</v>
      </c>
    </row>
    <row r="352" spans="2:65" s="12" customFormat="1" x14ac:dyDescent="0.2">
      <c r="B352" s="66"/>
      <c r="D352" s="157" t="s">
        <v>158</v>
      </c>
      <c r="E352" s="67" t="s">
        <v>1</v>
      </c>
      <c r="F352" s="158" t="s">
        <v>404</v>
      </c>
      <c r="H352" s="159">
        <v>36.119999999999997</v>
      </c>
      <c r="I352" s="110"/>
      <c r="L352" s="66"/>
      <c r="M352" s="68"/>
      <c r="T352" s="69"/>
      <c r="AT352" s="67" t="s">
        <v>158</v>
      </c>
      <c r="AU352" s="67" t="s">
        <v>79</v>
      </c>
      <c r="AV352" s="12" t="s">
        <v>79</v>
      </c>
      <c r="AW352" s="12" t="s">
        <v>26</v>
      </c>
      <c r="AX352" s="12" t="s">
        <v>69</v>
      </c>
      <c r="AY352" s="67" t="s">
        <v>147</v>
      </c>
    </row>
    <row r="353" spans="2:65" s="13" customFormat="1" x14ac:dyDescent="0.2">
      <c r="B353" s="70"/>
      <c r="D353" s="157" t="s">
        <v>158</v>
      </c>
      <c r="E353" s="71" t="s">
        <v>1</v>
      </c>
      <c r="F353" s="160" t="s">
        <v>398</v>
      </c>
      <c r="H353" s="71" t="s">
        <v>1</v>
      </c>
      <c r="I353" s="111"/>
      <c r="L353" s="70"/>
      <c r="M353" s="72"/>
      <c r="T353" s="73"/>
      <c r="AT353" s="71" t="s">
        <v>158</v>
      </c>
      <c r="AU353" s="71" t="s">
        <v>79</v>
      </c>
      <c r="AV353" s="13" t="s">
        <v>77</v>
      </c>
      <c r="AW353" s="13" t="s">
        <v>26</v>
      </c>
      <c r="AX353" s="13" t="s">
        <v>69</v>
      </c>
      <c r="AY353" s="71" t="s">
        <v>147</v>
      </c>
    </row>
    <row r="354" spans="2:65" s="12" customFormat="1" x14ac:dyDescent="0.2">
      <c r="B354" s="66"/>
      <c r="D354" s="157" t="s">
        <v>158</v>
      </c>
      <c r="E354" s="67" t="s">
        <v>1</v>
      </c>
      <c r="F354" s="158" t="s">
        <v>405</v>
      </c>
      <c r="H354" s="159">
        <v>37.799999999999997</v>
      </c>
      <c r="I354" s="110"/>
      <c r="L354" s="66"/>
      <c r="M354" s="68"/>
      <c r="T354" s="69"/>
      <c r="AT354" s="67" t="s">
        <v>158</v>
      </c>
      <c r="AU354" s="67" t="s">
        <v>79</v>
      </c>
      <c r="AV354" s="12" t="s">
        <v>79</v>
      </c>
      <c r="AW354" s="12" t="s">
        <v>26</v>
      </c>
      <c r="AX354" s="12" t="s">
        <v>69</v>
      </c>
      <c r="AY354" s="67" t="s">
        <v>147</v>
      </c>
    </row>
    <row r="355" spans="2:65" s="13" customFormat="1" x14ac:dyDescent="0.2">
      <c r="B355" s="70"/>
      <c r="D355" s="157" t="s">
        <v>158</v>
      </c>
      <c r="E355" s="71" t="s">
        <v>1</v>
      </c>
      <c r="F355" s="160" t="s">
        <v>412</v>
      </c>
      <c r="H355" s="71" t="s">
        <v>1</v>
      </c>
      <c r="I355" s="111"/>
      <c r="L355" s="70"/>
      <c r="M355" s="72"/>
      <c r="T355" s="73"/>
      <c r="AT355" s="71" t="s">
        <v>158</v>
      </c>
      <c r="AU355" s="71" t="s">
        <v>79</v>
      </c>
      <c r="AV355" s="13" t="s">
        <v>77</v>
      </c>
      <c r="AW355" s="13" t="s">
        <v>26</v>
      </c>
      <c r="AX355" s="13" t="s">
        <v>69</v>
      </c>
      <c r="AY355" s="71" t="s">
        <v>147</v>
      </c>
    </row>
    <row r="356" spans="2:65" s="12" customFormat="1" x14ac:dyDescent="0.2">
      <c r="B356" s="66"/>
      <c r="D356" s="157" t="s">
        <v>158</v>
      </c>
      <c r="E356" s="67" t="s">
        <v>1</v>
      </c>
      <c r="F356" s="158" t="s">
        <v>413</v>
      </c>
      <c r="H356" s="159">
        <v>137.97</v>
      </c>
      <c r="I356" s="110"/>
      <c r="L356" s="66"/>
      <c r="M356" s="68"/>
      <c r="T356" s="69"/>
      <c r="AT356" s="67" t="s">
        <v>158</v>
      </c>
      <c r="AU356" s="67" t="s">
        <v>79</v>
      </c>
      <c r="AV356" s="12" t="s">
        <v>79</v>
      </c>
      <c r="AW356" s="12" t="s">
        <v>26</v>
      </c>
      <c r="AX356" s="12" t="s">
        <v>69</v>
      </c>
      <c r="AY356" s="67" t="s">
        <v>147</v>
      </c>
    </row>
    <row r="357" spans="2:65" s="13" customFormat="1" x14ac:dyDescent="0.2">
      <c r="B357" s="70"/>
      <c r="D357" s="157" t="s">
        <v>158</v>
      </c>
      <c r="E357" s="71" t="s">
        <v>1</v>
      </c>
      <c r="F357" s="160" t="s">
        <v>406</v>
      </c>
      <c r="H357" s="71" t="s">
        <v>1</v>
      </c>
      <c r="I357" s="111"/>
      <c r="L357" s="70"/>
      <c r="M357" s="72"/>
      <c r="T357" s="73"/>
      <c r="AT357" s="71" t="s">
        <v>158</v>
      </c>
      <c r="AU357" s="71" t="s">
        <v>79</v>
      </c>
      <c r="AV357" s="13" t="s">
        <v>77</v>
      </c>
      <c r="AW357" s="13" t="s">
        <v>26</v>
      </c>
      <c r="AX357" s="13" t="s">
        <v>69</v>
      </c>
      <c r="AY357" s="71" t="s">
        <v>147</v>
      </c>
    </row>
    <row r="358" spans="2:65" s="12" customFormat="1" x14ac:dyDescent="0.2">
      <c r="B358" s="66"/>
      <c r="D358" s="157" t="s">
        <v>158</v>
      </c>
      <c r="E358" s="67" t="s">
        <v>1</v>
      </c>
      <c r="F358" s="158" t="s">
        <v>407</v>
      </c>
      <c r="H358" s="159">
        <v>119.07</v>
      </c>
      <c r="I358" s="110"/>
      <c r="L358" s="66"/>
      <c r="M358" s="68"/>
      <c r="T358" s="69"/>
      <c r="AT358" s="67" t="s">
        <v>158</v>
      </c>
      <c r="AU358" s="67" t="s">
        <v>79</v>
      </c>
      <c r="AV358" s="12" t="s">
        <v>79</v>
      </c>
      <c r="AW358" s="12" t="s">
        <v>26</v>
      </c>
      <c r="AX358" s="12" t="s">
        <v>69</v>
      </c>
      <c r="AY358" s="67" t="s">
        <v>147</v>
      </c>
    </row>
    <row r="359" spans="2:65" s="14" customFormat="1" x14ac:dyDescent="0.2">
      <c r="B359" s="74"/>
      <c r="D359" s="157" t="s">
        <v>158</v>
      </c>
      <c r="E359" s="75" t="s">
        <v>1</v>
      </c>
      <c r="F359" s="161" t="s">
        <v>185</v>
      </c>
      <c r="H359" s="162">
        <v>330.96</v>
      </c>
      <c r="I359" s="112"/>
      <c r="L359" s="74"/>
      <c r="M359" s="76"/>
      <c r="T359" s="77"/>
      <c r="AT359" s="75" t="s">
        <v>158</v>
      </c>
      <c r="AU359" s="75" t="s">
        <v>79</v>
      </c>
      <c r="AV359" s="14" t="s">
        <v>153</v>
      </c>
      <c r="AW359" s="14" t="s">
        <v>26</v>
      </c>
      <c r="AX359" s="14" t="s">
        <v>77</v>
      </c>
      <c r="AY359" s="75" t="s">
        <v>147</v>
      </c>
    </row>
    <row r="360" spans="2:65" s="1" customFormat="1" ht="21.75" customHeight="1" x14ac:dyDescent="0.2">
      <c r="B360" s="21"/>
      <c r="C360" s="152" t="s">
        <v>423</v>
      </c>
      <c r="D360" s="152" t="s">
        <v>149</v>
      </c>
      <c r="E360" s="153" t="s">
        <v>424</v>
      </c>
      <c r="F360" s="154" t="s">
        <v>425</v>
      </c>
      <c r="G360" s="155" t="s">
        <v>152</v>
      </c>
      <c r="H360" s="156">
        <v>83.79</v>
      </c>
      <c r="I360" s="58"/>
      <c r="J360" s="128">
        <f>ROUND(I360*H360,2)</f>
        <v>0</v>
      </c>
      <c r="K360" s="129"/>
      <c r="L360" s="21"/>
      <c r="M360" s="60" t="s">
        <v>1</v>
      </c>
      <c r="N360" s="61" t="s">
        <v>34</v>
      </c>
      <c r="O360" s="62">
        <v>0.19</v>
      </c>
      <c r="P360" s="62">
        <f>O360*H360</f>
        <v>15.920100000000001</v>
      </c>
      <c r="Q360" s="62">
        <v>0.1837</v>
      </c>
      <c r="R360" s="62">
        <f>Q360*H360</f>
        <v>15.392223000000001</v>
      </c>
      <c r="S360" s="62">
        <v>0</v>
      </c>
      <c r="T360" s="63">
        <f>S360*H360</f>
        <v>0</v>
      </c>
      <c r="AR360" s="64" t="s">
        <v>153</v>
      </c>
      <c r="AT360" s="64" t="s">
        <v>149</v>
      </c>
      <c r="AU360" s="64" t="s">
        <v>79</v>
      </c>
      <c r="AY360" s="17" t="s">
        <v>147</v>
      </c>
      <c r="BE360" s="65">
        <f>IF(N360="základní",J360,0)</f>
        <v>0</v>
      </c>
      <c r="BF360" s="65">
        <f>IF(N360="snížená",J360,0)</f>
        <v>0</v>
      </c>
      <c r="BG360" s="65">
        <f>IF(N360="zákl. přenesená",J360,0)</f>
        <v>0</v>
      </c>
      <c r="BH360" s="65">
        <f>IF(N360="sníž. přenesená",J360,0)</f>
        <v>0</v>
      </c>
      <c r="BI360" s="65">
        <f>IF(N360="nulová",J360,0)</f>
        <v>0</v>
      </c>
      <c r="BJ360" s="17" t="s">
        <v>77</v>
      </c>
      <c r="BK360" s="65">
        <f>ROUND(I360*H360,2)</f>
        <v>0</v>
      </c>
      <c r="BL360" s="17" t="s">
        <v>153</v>
      </c>
      <c r="BM360" s="64" t="s">
        <v>426</v>
      </c>
    </row>
    <row r="361" spans="2:65" s="13" customFormat="1" x14ac:dyDescent="0.2">
      <c r="B361" s="70"/>
      <c r="D361" s="157" t="s">
        <v>158</v>
      </c>
      <c r="E361" s="71" t="s">
        <v>1</v>
      </c>
      <c r="F361" s="160" t="s">
        <v>232</v>
      </c>
      <c r="H361" s="71" t="s">
        <v>1</v>
      </c>
      <c r="I361" s="111"/>
      <c r="L361" s="70"/>
      <c r="M361" s="72"/>
      <c r="T361" s="73"/>
      <c r="AT361" s="71" t="s">
        <v>158</v>
      </c>
      <c r="AU361" s="71" t="s">
        <v>79</v>
      </c>
      <c r="AV361" s="13" t="s">
        <v>77</v>
      </c>
      <c r="AW361" s="13" t="s">
        <v>26</v>
      </c>
      <c r="AX361" s="13" t="s">
        <v>69</v>
      </c>
      <c r="AY361" s="71" t="s">
        <v>147</v>
      </c>
    </row>
    <row r="362" spans="2:65" s="12" customFormat="1" x14ac:dyDescent="0.2">
      <c r="B362" s="66"/>
      <c r="D362" s="157" t="s">
        <v>158</v>
      </c>
      <c r="E362" s="67" t="s">
        <v>1</v>
      </c>
      <c r="F362" s="158" t="s">
        <v>233</v>
      </c>
      <c r="H362" s="159">
        <v>83.79</v>
      </c>
      <c r="I362" s="110"/>
      <c r="L362" s="66"/>
      <c r="M362" s="68"/>
      <c r="T362" s="69"/>
      <c r="AT362" s="67" t="s">
        <v>158</v>
      </c>
      <c r="AU362" s="67" t="s">
        <v>79</v>
      </c>
      <c r="AV362" s="12" t="s">
        <v>79</v>
      </c>
      <c r="AW362" s="12" t="s">
        <v>26</v>
      </c>
      <c r="AX362" s="12" t="s">
        <v>77</v>
      </c>
      <c r="AY362" s="67" t="s">
        <v>147</v>
      </c>
    </row>
    <row r="363" spans="2:65" s="1" customFormat="1" ht="21.75" customHeight="1" x14ac:dyDescent="0.2">
      <c r="B363" s="21"/>
      <c r="C363" s="152" t="s">
        <v>427</v>
      </c>
      <c r="D363" s="152" t="s">
        <v>149</v>
      </c>
      <c r="E363" s="153" t="s">
        <v>428</v>
      </c>
      <c r="F363" s="154" t="s">
        <v>429</v>
      </c>
      <c r="G363" s="155" t="s">
        <v>152</v>
      </c>
      <c r="H363" s="156">
        <v>83.79</v>
      </c>
      <c r="I363" s="58"/>
      <c r="J363" s="128">
        <f>ROUND(I363*H363,2)</f>
        <v>0</v>
      </c>
      <c r="K363" s="129"/>
      <c r="L363" s="21"/>
      <c r="M363" s="60" t="s">
        <v>1</v>
      </c>
      <c r="N363" s="61" t="s">
        <v>34</v>
      </c>
      <c r="O363" s="62">
        <v>0.19</v>
      </c>
      <c r="P363" s="62">
        <f>O363*H363</f>
        <v>15.920100000000001</v>
      </c>
      <c r="Q363" s="62">
        <v>0.1837</v>
      </c>
      <c r="R363" s="62">
        <f>Q363*H363</f>
        <v>15.392223000000001</v>
      </c>
      <c r="S363" s="62">
        <v>0</v>
      </c>
      <c r="T363" s="63">
        <f>S363*H363</f>
        <v>0</v>
      </c>
      <c r="AR363" s="64" t="s">
        <v>153</v>
      </c>
      <c r="AT363" s="64" t="s">
        <v>149</v>
      </c>
      <c r="AU363" s="64" t="s">
        <v>79</v>
      </c>
      <c r="AY363" s="17" t="s">
        <v>147</v>
      </c>
      <c r="BE363" s="65">
        <f>IF(N363="základní",J363,0)</f>
        <v>0</v>
      </c>
      <c r="BF363" s="65">
        <f>IF(N363="snížená",J363,0)</f>
        <v>0</v>
      </c>
      <c r="BG363" s="65">
        <f>IF(N363="zákl. přenesená",J363,0)</f>
        <v>0</v>
      </c>
      <c r="BH363" s="65">
        <f>IF(N363="sníž. přenesená",J363,0)</f>
        <v>0</v>
      </c>
      <c r="BI363" s="65">
        <f>IF(N363="nulová",J363,0)</f>
        <v>0</v>
      </c>
      <c r="BJ363" s="17" t="s">
        <v>77</v>
      </c>
      <c r="BK363" s="65">
        <f>ROUND(I363*H363,2)</f>
        <v>0</v>
      </c>
      <c r="BL363" s="17" t="s">
        <v>153</v>
      </c>
      <c r="BM363" s="64" t="s">
        <v>430</v>
      </c>
    </row>
    <row r="364" spans="2:65" s="13" customFormat="1" x14ac:dyDescent="0.2">
      <c r="B364" s="70"/>
      <c r="D364" s="157" t="s">
        <v>158</v>
      </c>
      <c r="E364" s="71" t="s">
        <v>1</v>
      </c>
      <c r="F364" s="160" t="s">
        <v>232</v>
      </c>
      <c r="H364" s="71" t="s">
        <v>1</v>
      </c>
      <c r="I364" s="111"/>
      <c r="L364" s="70"/>
      <c r="M364" s="72"/>
      <c r="T364" s="73"/>
      <c r="AT364" s="71" t="s">
        <v>158</v>
      </c>
      <c r="AU364" s="71" t="s">
        <v>79</v>
      </c>
      <c r="AV364" s="13" t="s">
        <v>77</v>
      </c>
      <c r="AW364" s="13" t="s">
        <v>26</v>
      </c>
      <c r="AX364" s="13" t="s">
        <v>69</v>
      </c>
      <c r="AY364" s="71" t="s">
        <v>147</v>
      </c>
    </row>
    <row r="365" spans="2:65" s="12" customFormat="1" x14ac:dyDescent="0.2">
      <c r="B365" s="66"/>
      <c r="D365" s="157" t="s">
        <v>158</v>
      </c>
      <c r="E365" s="67" t="s">
        <v>1</v>
      </c>
      <c r="F365" s="158" t="s">
        <v>233</v>
      </c>
      <c r="H365" s="159">
        <v>83.79</v>
      </c>
      <c r="I365" s="110"/>
      <c r="L365" s="66"/>
      <c r="M365" s="68"/>
      <c r="T365" s="69"/>
      <c r="AT365" s="67" t="s">
        <v>158</v>
      </c>
      <c r="AU365" s="67" t="s">
        <v>79</v>
      </c>
      <c r="AV365" s="12" t="s">
        <v>79</v>
      </c>
      <c r="AW365" s="12" t="s">
        <v>26</v>
      </c>
      <c r="AX365" s="12" t="s">
        <v>77</v>
      </c>
      <c r="AY365" s="67" t="s">
        <v>147</v>
      </c>
    </row>
    <row r="366" spans="2:65" s="11" customFormat="1" ht="22.9" customHeight="1" x14ac:dyDescent="0.2">
      <c r="B366" s="51"/>
      <c r="D366" s="52" t="s">
        <v>68</v>
      </c>
      <c r="E366" s="151" t="s">
        <v>201</v>
      </c>
      <c r="F366" s="151" t="s">
        <v>431</v>
      </c>
      <c r="I366" s="109"/>
      <c r="J366" s="127">
        <f>BK366</f>
        <v>0</v>
      </c>
      <c r="L366" s="51"/>
      <c r="M366" s="53"/>
      <c r="P366" s="54">
        <f>SUM(P367:P413)</f>
        <v>347.70002199999999</v>
      </c>
      <c r="R366" s="54">
        <f>SUM(R367:R413)</f>
        <v>0.11867226</v>
      </c>
      <c r="T366" s="55">
        <f>SUM(T367:T413)</f>
        <v>33.923428999999999</v>
      </c>
      <c r="AR366" s="52" t="s">
        <v>77</v>
      </c>
      <c r="AT366" s="56" t="s">
        <v>68</v>
      </c>
      <c r="AU366" s="56" t="s">
        <v>77</v>
      </c>
      <c r="AY366" s="52" t="s">
        <v>147</v>
      </c>
      <c r="BK366" s="57">
        <f>SUM(BK367:BK413)</f>
        <v>0</v>
      </c>
    </row>
    <row r="367" spans="2:65" s="1" customFormat="1" ht="33" customHeight="1" x14ac:dyDescent="0.2">
      <c r="B367" s="21"/>
      <c r="C367" s="152" t="s">
        <v>432</v>
      </c>
      <c r="D367" s="152" t="s">
        <v>149</v>
      </c>
      <c r="E367" s="153" t="s">
        <v>433</v>
      </c>
      <c r="F367" s="154" t="s">
        <v>434</v>
      </c>
      <c r="G367" s="155" t="s">
        <v>152</v>
      </c>
      <c r="H367" s="156">
        <v>774.40200000000004</v>
      </c>
      <c r="I367" s="58"/>
      <c r="J367" s="128">
        <f>ROUND(I367*H367,2)</f>
        <v>0</v>
      </c>
      <c r="K367" s="129"/>
      <c r="L367" s="21"/>
      <c r="M367" s="60" t="s">
        <v>1</v>
      </c>
      <c r="N367" s="61" t="s">
        <v>34</v>
      </c>
      <c r="O367" s="62">
        <v>0.105</v>
      </c>
      <c r="P367" s="62">
        <f>O367*H367</f>
        <v>81.312210000000007</v>
      </c>
      <c r="Q367" s="62">
        <v>1.2999999999999999E-4</v>
      </c>
      <c r="R367" s="62">
        <f>Q367*H367</f>
        <v>0.10067226</v>
      </c>
      <c r="S367" s="62">
        <v>0</v>
      </c>
      <c r="T367" s="63">
        <f>S367*H367</f>
        <v>0</v>
      </c>
      <c r="AR367" s="64" t="s">
        <v>153</v>
      </c>
      <c r="AT367" s="64" t="s">
        <v>149</v>
      </c>
      <c r="AU367" s="64" t="s">
        <v>79</v>
      </c>
      <c r="AY367" s="17" t="s">
        <v>147</v>
      </c>
      <c r="BE367" s="65">
        <f>IF(N367="základní",J367,0)</f>
        <v>0</v>
      </c>
      <c r="BF367" s="65">
        <f>IF(N367="snížená",J367,0)</f>
        <v>0</v>
      </c>
      <c r="BG367" s="65">
        <f>IF(N367="zákl. přenesená",J367,0)</f>
        <v>0</v>
      </c>
      <c r="BH367" s="65">
        <f>IF(N367="sníž. přenesená",J367,0)</f>
        <v>0</v>
      </c>
      <c r="BI367" s="65">
        <f>IF(N367="nulová",J367,0)</f>
        <v>0</v>
      </c>
      <c r="BJ367" s="17" t="s">
        <v>77</v>
      </c>
      <c r="BK367" s="65">
        <f>ROUND(I367*H367,2)</f>
        <v>0</v>
      </c>
      <c r="BL367" s="17" t="s">
        <v>153</v>
      </c>
      <c r="BM367" s="64" t="s">
        <v>435</v>
      </c>
    </row>
    <row r="368" spans="2:65" s="13" customFormat="1" x14ac:dyDescent="0.2">
      <c r="B368" s="70"/>
      <c r="D368" s="157" t="s">
        <v>158</v>
      </c>
      <c r="E368" s="71" t="s">
        <v>1</v>
      </c>
      <c r="F368" s="160" t="s">
        <v>436</v>
      </c>
      <c r="H368" s="71" t="s">
        <v>1</v>
      </c>
      <c r="I368" s="111"/>
      <c r="L368" s="70"/>
      <c r="M368" s="72"/>
      <c r="T368" s="73"/>
      <c r="AT368" s="71" t="s">
        <v>158</v>
      </c>
      <c r="AU368" s="71" t="s">
        <v>79</v>
      </c>
      <c r="AV368" s="13" t="s">
        <v>77</v>
      </c>
      <c r="AW368" s="13" t="s">
        <v>26</v>
      </c>
      <c r="AX368" s="13" t="s">
        <v>69</v>
      </c>
      <c r="AY368" s="71" t="s">
        <v>147</v>
      </c>
    </row>
    <row r="369" spans="2:65" s="12" customFormat="1" x14ac:dyDescent="0.2">
      <c r="B369" s="66"/>
      <c r="D369" s="157" t="s">
        <v>158</v>
      </c>
      <c r="E369" s="67" t="s">
        <v>1</v>
      </c>
      <c r="F369" s="158" t="s">
        <v>437</v>
      </c>
      <c r="H369" s="159">
        <v>414.35700000000003</v>
      </c>
      <c r="I369" s="110"/>
      <c r="L369" s="66"/>
      <c r="M369" s="68"/>
      <c r="T369" s="69"/>
      <c r="AT369" s="67" t="s">
        <v>158</v>
      </c>
      <c r="AU369" s="67" t="s">
        <v>79</v>
      </c>
      <c r="AV369" s="12" t="s">
        <v>79</v>
      </c>
      <c r="AW369" s="12" t="s">
        <v>26</v>
      </c>
      <c r="AX369" s="12" t="s">
        <v>69</v>
      </c>
      <c r="AY369" s="67" t="s">
        <v>147</v>
      </c>
    </row>
    <row r="370" spans="2:65" s="13" customFormat="1" x14ac:dyDescent="0.2">
      <c r="B370" s="70"/>
      <c r="D370" s="157" t="s">
        <v>158</v>
      </c>
      <c r="E370" s="71" t="s">
        <v>1</v>
      </c>
      <c r="F370" s="160" t="s">
        <v>438</v>
      </c>
      <c r="H370" s="71" t="s">
        <v>1</v>
      </c>
      <c r="I370" s="111"/>
      <c r="L370" s="70"/>
      <c r="M370" s="72"/>
      <c r="T370" s="73"/>
      <c r="AT370" s="71" t="s">
        <v>158</v>
      </c>
      <c r="AU370" s="71" t="s">
        <v>79</v>
      </c>
      <c r="AV370" s="13" t="s">
        <v>77</v>
      </c>
      <c r="AW370" s="13" t="s">
        <v>26</v>
      </c>
      <c r="AX370" s="13" t="s">
        <v>69</v>
      </c>
      <c r="AY370" s="71" t="s">
        <v>147</v>
      </c>
    </row>
    <row r="371" spans="2:65" s="12" customFormat="1" x14ac:dyDescent="0.2">
      <c r="B371" s="66"/>
      <c r="D371" s="157" t="s">
        <v>158</v>
      </c>
      <c r="E371" s="67" t="s">
        <v>1</v>
      </c>
      <c r="F371" s="158" t="s">
        <v>439</v>
      </c>
      <c r="H371" s="159">
        <v>360.04500000000002</v>
      </c>
      <c r="I371" s="110"/>
      <c r="L371" s="66"/>
      <c r="M371" s="68"/>
      <c r="T371" s="69"/>
      <c r="AT371" s="67" t="s">
        <v>158</v>
      </c>
      <c r="AU371" s="67" t="s">
        <v>79</v>
      </c>
      <c r="AV371" s="12" t="s">
        <v>79</v>
      </c>
      <c r="AW371" s="12" t="s">
        <v>26</v>
      </c>
      <c r="AX371" s="12" t="s">
        <v>69</v>
      </c>
      <c r="AY371" s="67" t="s">
        <v>147</v>
      </c>
    </row>
    <row r="372" spans="2:65" s="14" customFormat="1" x14ac:dyDescent="0.2">
      <c r="B372" s="74"/>
      <c r="D372" s="157" t="s">
        <v>158</v>
      </c>
      <c r="E372" s="75" t="s">
        <v>1</v>
      </c>
      <c r="F372" s="161" t="s">
        <v>185</v>
      </c>
      <c r="H372" s="162">
        <v>774.40200000000004</v>
      </c>
      <c r="I372" s="112"/>
      <c r="L372" s="74"/>
      <c r="M372" s="76"/>
      <c r="T372" s="77"/>
      <c r="AT372" s="75" t="s">
        <v>158</v>
      </c>
      <c r="AU372" s="75" t="s">
        <v>79</v>
      </c>
      <c r="AV372" s="14" t="s">
        <v>153</v>
      </c>
      <c r="AW372" s="14" t="s">
        <v>26</v>
      </c>
      <c r="AX372" s="14" t="s">
        <v>77</v>
      </c>
      <c r="AY372" s="75" t="s">
        <v>147</v>
      </c>
    </row>
    <row r="373" spans="2:65" s="1" customFormat="1" ht="24.2" customHeight="1" x14ac:dyDescent="0.2">
      <c r="B373" s="21"/>
      <c r="C373" s="152" t="s">
        <v>440</v>
      </c>
      <c r="D373" s="152" t="s">
        <v>149</v>
      </c>
      <c r="E373" s="153" t="s">
        <v>441</v>
      </c>
      <c r="F373" s="154" t="s">
        <v>442</v>
      </c>
      <c r="G373" s="155" t="s">
        <v>443</v>
      </c>
      <c r="H373" s="156">
        <v>1</v>
      </c>
      <c r="I373" s="58"/>
      <c r="J373" s="128">
        <f>ROUND(I373*H373,2)</f>
        <v>0</v>
      </c>
      <c r="K373" s="129"/>
      <c r="L373" s="21"/>
      <c r="M373" s="60" t="s">
        <v>1</v>
      </c>
      <c r="N373" s="61" t="s">
        <v>34</v>
      </c>
      <c r="O373" s="62">
        <v>0</v>
      </c>
      <c r="P373" s="62">
        <f>O373*H373</f>
        <v>0</v>
      </c>
      <c r="Q373" s="62">
        <v>0</v>
      </c>
      <c r="R373" s="62">
        <f>Q373*H373</f>
        <v>0</v>
      </c>
      <c r="S373" s="62">
        <v>0</v>
      </c>
      <c r="T373" s="63">
        <f>S373*H373</f>
        <v>0</v>
      </c>
      <c r="AR373" s="64" t="s">
        <v>153</v>
      </c>
      <c r="AT373" s="64" t="s">
        <v>149</v>
      </c>
      <c r="AU373" s="64" t="s">
        <v>79</v>
      </c>
      <c r="AY373" s="17" t="s">
        <v>147</v>
      </c>
      <c r="BE373" s="65">
        <f>IF(N373="základní",J373,0)</f>
        <v>0</v>
      </c>
      <c r="BF373" s="65">
        <f>IF(N373="snížená",J373,0)</f>
        <v>0</v>
      </c>
      <c r="BG373" s="65">
        <f>IF(N373="zákl. přenesená",J373,0)</f>
        <v>0</v>
      </c>
      <c r="BH373" s="65">
        <f>IF(N373="sníž. přenesená",J373,0)</f>
        <v>0</v>
      </c>
      <c r="BI373" s="65">
        <f>IF(N373="nulová",J373,0)</f>
        <v>0</v>
      </c>
      <c r="BJ373" s="17" t="s">
        <v>77</v>
      </c>
      <c r="BK373" s="65">
        <f>ROUND(I373*H373,2)</f>
        <v>0</v>
      </c>
      <c r="BL373" s="17" t="s">
        <v>153</v>
      </c>
      <c r="BM373" s="64" t="s">
        <v>444</v>
      </c>
    </row>
    <row r="374" spans="2:65" s="1" customFormat="1" ht="16.5" customHeight="1" x14ac:dyDescent="0.2">
      <c r="B374" s="21"/>
      <c r="C374" s="152" t="s">
        <v>445</v>
      </c>
      <c r="D374" s="152" t="s">
        <v>149</v>
      </c>
      <c r="E374" s="153" t="s">
        <v>446</v>
      </c>
      <c r="F374" s="154" t="s">
        <v>447</v>
      </c>
      <c r="G374" s="155" t="s">
        <v>152</v>
      </c>
      <c r="H374" s="156">
        <v>150</v>
      </c>
      <c r="I374" s="58"/>
      <c r="J374" s="128">
        <f>ROUND(I374*H374,2)</f>
        <v>0</v>
      </c>
      <c r="K374" s="129"/>
      <c r="L374" s="21"/>
      <c r="M374" s="60" t="s">
        <v>1</v>
      </c>
      <c r="N374" s="61" t="s">
        <v>34</v>
      </c>
      <c r="O374" s="62">
        <v>0</v>
      </c>
      <c r="P374" s="62">
        <f>O374*H374</f>
        <v>0</v>
      </c>
      <c r="Q374" s="62">
        <v>0</v>
      </c>
      <c r="R374" s="62">
        <f>Q374*H374</f>
        <v>0</v>
      </c>
      <c r="S374" s="62">
        <v>0</v>
      </c>
      <c r="T374" s="63">
        <f>S374*H374</f>
        <v>0</v>
      </c>
      <c r="AR374" s="64" t="s">
        <v>153</v>
      </c>
      <c r="AT374" s="64" t="s">
        <v>149</v>
      </c>
      <c r="AU374" s="64" t="s">
        <v>79</v>
      </c>
      <c r="AY374" s="17" t="s">
        <v>147</v>
      </c>
      <c r="BE374" s="65">
        <f>IF(N374="základní",J374,0)</f>
        <v>0</v>
      </c>
      <c r="BF374" s="65">
        <f>IF(N374="snížená",J374,0)</f>
        <v>0</v>
      </c>
      <c r="BG374" s="65">
        <f>IF(N374="zákl. přenesená",J374,0)</f>
        <v>0</v>
      </c>
      <c r="BH374" s="65">
        <f>IF(N374="sníž. přenesená",J374,0)</f>
        <v>0</v>
      </c>
      <c r="BI374" s="65">
        <f>IF(N374="nulová",J374,0)</f>
        <v>0</v>
      </c>
      <c r="BJ374" s="17" t="s">
        <v>77</v>
      </c>
      <c r="BK374" s="65">
        <f>ROUND(I374*H374,2)</f>
        <v>0</v>
      </c>
      <c r="BL374" s="17" t="s">
        <v>153</v>
      </c>
      <c r="BM374" s="64" t="s">
        <v>448</v>
      </c>
    </row>
    <row r="375" spans="2:65" s="1" customFormat="1" ht="37.9" customHeight="1" x14ac:dyDescent="0.2">
      <c r="B375" s="21"/>
      <c r="C375" s="152" t="s">
        <v>449</v>
      </c>
      <c r="D375" s="152" t="s">
        <v>149</v>
      </c>
      <c r="E375" s="153" t="s">
        <v>450</v>
      </c>
      <c r="F375" s="154" t="s">
        <v>451</v>
      </c>
      <c r="G375" s="155" t="s">
        <v>152</v>
      </c>
      <c r="H375" s="156">
        <v>31.5</v>
      </c>
      <c r="I375" s="58"/>
      <c r="J375" s="128">
        <f>ROUND(I375*H375,2)</f>
        <v>0</v>
      </c>
      <c r="K375" s="129"/>
      <c r="L375" s="21"/>
      <c r="M375" s="60" t="s">
        <v>1</v>
      </c>
      <c r="N375" s="61" t="s">
        <v>34</v>
      </c>
      <c r="O375" s="62">
        <v>0</v>
      </c>
      <c r="P375" s="62">
        <f>O375*H375</f>
        <v>0</v>
      </c>
      <c r="Q375" s="62">
        <v>0</v>
      </c>
      <c r="R375" s="62">
        <f>Q375*H375</f>
        <v>0</v>
      </c>
      <c r="S375" s="62">
        <v>0</v>
      </c>
      <c r="T375" s="63">
        <f>S375*H375</f>
        <v>0</v>
      </c>
      <c r="AR375" s="64" t="s">
        <v>153</v>
      </c>
      <c r="AT375" s="64" t="s">
        <v>149</v>
      </c>
      <c r="AU375" s="64" t="s">
        <v>79</v>
      </c>
      <c r="AY375" s="17" t="s">
        <v>147</v>
      </c>
      <c r="BE375" s="65">
        <f>IF(N375="základní",J375,0)</f>
        <v>0</v>
      </c>
      <c r="BF375" s="65">
        <f>IF(N375="snížená",J375,0)</f>
        <v>0</v>
      </c>
      <c r="BG375" s="65">
        <f>IF(N375="zákl. přenesená",J375,0)</f>
        <v>0</v>
      </c>
      <c r="BH375" s="65">
        <f>IF(N375="sníž. přenesená",J375,0)</f>
        <v>0</v>
      </c>
      <c r="BI375" s="65">
        <f>IF(N375="nulová",J375,0)</f>
        <v>0</v>
      </c>
      <c r="BJ375" s="17" t="s">
        <v>77</v>
      </c>
      <c r="BK375" s="65">
        <f>ROUND(I375*H375,2)</f>
        <v>0</v>
      </c>
      <c r="BL375" s="17" t="s">
        <v>153</v>
      </c>
      <c r="BM375" s="64" t="s">
        <v>452</v>
      </c>
    </row>
    <row r="376" spans="2:65" s="1" customFormat="1" ht="24.2" customHeight="1" x14ac:dyDescent="0.2">
      <c r="B376" s="21"/>
      <c r="C376" s="152" t="s">
        <v>453</v>
      </c>
      <c r="D376" s="152" t="s">
        <v>149</v>
      </c>
      <c r="E376" s="153" t="s">
        <v>454</v>
      </c>
      <c r="F376" s="154" t="s">
        <v>455</v>
      </c>
      <c r="G376" s="155" t="s">
        <v>152</v>
      </c>
      <c r="H376" s="156">
        <v>450</v>
      </c>
      <c r="I376" s="58"/>
      <c r="J376" s="128">
        <f>ROUND(I376*H376,2)</f>
        <v>0</v>
      </c>
      <c r="K376" s="129"/>
      <c r="L376" s="21"/>
      <c r="M376" s="60" t="s">
        <v>1</v>
      </c>
      <c r="N376" s="61" t="s">
        <v>34</v>
      </c>
      <c r="O376" s="62">
        <v>0.308</v>
      </c>
      <c r="P376" s="62">
        <f>O376*H376</f>
        <v>138.6</v>
      </c>
      <c r="Q376" s="62">
        <v>4.0000000000000003E-5</v>
      </c>
      <c r="R376" s="62">
        <f>Q376*H376</f>
        <v>1.8000000000000002E-2</v>
      </c>
      <c r="S376" s="62">
        <v>0</v>
      </c>
      <c r="T376" s="63">
        <f>S376*H376</f>
        <v>0</v>
      </c>
      <c r="AR376" s="64" t="s">
        <v>153</v>
      </c>
      <c r="AT376" s="64" t="s">
        <v>149</v>
      </c>
      <c r="AU376" s="64" t="s">
        <v>79</v>
      </c>
      <c r="AY376" s="17" t="s">
        <v>147</v>
      </c>
      <c r="BE376" s="65">
        <f>IF(N376="základní",J376,0)</f>
        <v>0</v>
      </c>
      <c r="BF376" s="65">
        <f>IF(N376="snížená",J376,0)</f>
        <v>0</v>
      </c>
      <c r="BG376" s="65">
        <f>IF(N376="zákl. přenesená",J376,0)</f>
        <v>0</v>
      </c>
      <c r="BH376" s="65">
        <f>IF(N376="sníž. přenesená",J376,0)</f>
        <v>0</v>
      </c>
      <c r="BI376" s="65">
        <f>IF(N376="nulová",J376,0)</f>
        <v>0</v>
      </c>
      <c r="BJ376" s="17" t="s">
        <v>77</v>
      </c>
      <c r="BK376" s="65">
        <f>ROUND(I376*H376,2)</f>
        <v>0</v>
      </c>
      <c r="BL376" s="17" t="s">
        <v>153</v>
      </c>
      <c r="BM376" s="64" t="s">
        <v>456</v>
      </c>
    </row>
    <row r="377" spans="2:65" s="12" customFormat="1" ht="22.5" x14ac:dyDescent="0.2">
      <c r="B377" s="66"/>
      <c r="D377" s="157" t="s">
        <v>158</v>
      </c>
      <c r="E377" s="67" t="s">
        <v>1</v>
      </c>
      <c r="F377" s="158" t="s">
        <v>457</v>
      </c>
      <c r="H377" s="159">
        <v>307</v>
      </c>
      <c r="I377" s="110"/>
      <c r="L377" s="66"/>
      <c r="M377" s="68"/>
      <c r="T377" s="69"/>
      <c r="AT377" s="67" t="s">
        <v>158</v>
      </c>
      <c r="AU377" s="67" t="s">
        <v>79</v>
      </c>
      <c r="AV377" s="12" t="s">
        <v>79</v>
      </c>
      <c r="AW377" s="12" t="s">
        <v>26</v>
      </c>
      <c r="AX377" s="12" t="s">
        <v>69</v>
      </c>
      <c r="AY377" s="67" t="s">
        <v>147</v>
      </c>
    </row>
    <row r="378" spans="2:65" s="12" customFormat="1" x14ac:dyDescent="0.2">
      <c r="B378" s="66"/>
      <c r="D378" s="157" t="s">
        <v>158</v>
      </c>
      <c r="E378" s="67" t="s">
        <v>1</v>
      </c>
      <c r="F378" s="158" t="s">
        <v>458</v>
      </c>
      <c r="H378" s="159">
        <v>143</v>
      </c>
      <c r="I378" s="110"/>
      <c r="L378" s="66"/>
      <c r="M378" s="68"/>
      <c r="T378" s="69"/>
      <c r="AT378" s="67" t="s">
        <v>158</v>
      </c>
      <c r="AU378" s="67" t="s">
        <v>79</v>
      </c>
      <c r="AV378" s="12" t="s">
        <v>79</v>
      </c>
      <c r="AW378" s="12" t="s">
        <v>26</v>
      </c>
      <c r="AX378" s="12" t="s">
        <v>69</v>
      </c>
      <c r="AY378" s="67" t="s">
        <v>147</v>
      </c>
    </row>
    <row r="379" spans="2:65" s="14" customFormat="1" x14ac:dyDescent="0.2">
      <c r="B379" s="74"/>
      <c r="D379" s="157" t="s">
        <v>158</v>
      </c>
      <c r="E379" s="75" t="s">
        <v>1</v>
      </c>
      <c r="F379" s="161" t="s">
        <v>185</v>
      </c>
      <c r="H379" s="162">
        <v>450</v>
      </c>
      <c r="I379" s="112"/>
      <c r="L379" s="74"/>
      <c r="M379" s="76"/>
      <c r="T379" s="77"/>
      <c r="AT379" s="75" t="s">
        <v>158</v>
      </c>
      <c r="AU379" s="75" t="s">
        <v>79</v>
      </c>
      <c r="AV379" s="14" t="s">
        <v>153</v>
      </c>
      <c r="AW379" s="14" t="s">
        <v>26</v>
      </c>
      <c r="AX379" s="14" t="s">
        <v>77</v>
      </c>
      <c r="AY379" s="75" t="s">
        <v>147</v>
      </c>
    </row>
    <row r="380" spans="2:65" s="1" customFormat="1" ht="24.2" customHeight="1" x14ac:dyDescent="0.2">
      <c r="B380" s="21"/>
      <c r="C380" s="152" t="s">
        <v>459</v>
      </c>
      <c r="D380" s="152" t="s">
        <v>149</v>
      </c>
      <c r="E380" s="153" t="s">
        <v>460</v>
      </c>
      <c r="F380" s="154" t="s">
        <v>461</v>
      </c>
      <c r="G380" s="155" t="s">
        <v>163</v>
      </c>
      <c r="H380" s="156">
        <v>7.0179999999999998</v>
      </c>
      <c r="I380" s="58"/>
      <c r="J380" s="128">
        <f>ROUND(I380*H380,2)</f>
        <v>0</v>
      </c>
      <c r="K380" s="129"/>
      <c r="L380" s="21"/>
      <c r="M380" s="60" t="s">
        <v>1</v>
      </c>
      <c r="N380" s="61" t="s">
        <v>34</v>
      </c>
      <c r="O380" s="62">
        <v>4.2889999999999997</v>
      </c>
      <c r="P380" s="62">
        <f>O380*H380</f>
        <v>30.100201999999996</v>
      </c>
      <c r="Q380" s="62">
        <v>0</v>
      </c>
      <c r="R380" s="62">
        <f>Q380*H380</f>
        <v>0</v>
      </c>
      <c r="S380" s="62">
        <v>1.6</v>
      </c>
      <c r="T380" s="63">
        <f>S380*H380</f>
        <v>11.2288</v>
      </c>
      <c r="AR380" s="64" t="s">
        <v>153</v>
      </c>
      <c r="AT380" s="64" t="s">
        <v>149</v>
      </c>
      <c r="AU380" s="64" t="s">
        <v>79</v>
      </c>
      <c r="AY380" s="17" t="s">
        <v>147</v>
      </c>
      <c r="BE380" s="65">
        <f>IF(N380="základní",J380,0)</f>
        <v>0</v>
      </c>
      <c r="BF380" s="65">
        <f>IF(N380="snížená",J380,0)</f>
        <v>0</v>
      </c>
      <c r="BG380" s="65">
        <f>IF(N380="zákl. přenesená",J380,0)</f>
        <v>0</v>
      </c>
      <c r="BH380" s="65">
        <f>IF(N380="sníž. přenesená",J380,0)</f>
        <v>0</v>
      </c>
      <c r="BI380" s="65">
        <f>IF(N380="nulová",J380,0)</f>
        <v>0</v>
      </c>
      <c r="BJ380" s="17" t="s">
        <v>77</v>
      </c>
      <c r="BK380" s="65">
        <f>ROUND(I380*H380,2)</f>
        <v>0</v>
      </c>
      <c r="BL380" s="17" t="s">
        <v>153</v>
      </c>
      <c r="BM380" s="64" t="s">
        <v>462</v>
      </c>
    </row>
    <row r="381" spans="2:65" s="12" customFormat="1" x14ac:dyDescent="0.2">
      <c r="B381" s="66"/>
      <c r="D381" s="157" t="s">
        <v>158</v>
      </c>
      <c r="E381" s="67" t="s">
        <v>1</v>
      </c>
      <c r="F381" s="158" t="s">
        <v>463</v>
      </c>
      <c r="H381" s="159">
        <v>7.0179999999999998</v>
      </c>
      <c r="I381" s="110"/>
      <c r="L381" s="66"/>
      <c r="M381" s="68"/>
      <c r="T381" s="69"/>
      <c r="AT381" s="67" t="s">
        <v>158</v>
      </c>
      <c r="AU381" s="67" t="s">
        <v>79</v>
      </c>
      <c r="AV381" s="12" t="s">
        <v>79</v>
      </c>
      <c r="AW381" s="12" t="s">
        <v>26</v>
      </c>
      <c r="AX381" s="12" t="s">
        <v>77</v>
      </c>
      <c r="AY381" s="67" t="s">
        <v>147</v>
      </c>
    </row>
    <row r="382" spans="2:65" s="1" customFormat="1" ht="37.9" customHeight="1" x14ac:dyDescent="0.2">
      <c r="B382" s="21"/>
      <c r="C382" s="152" t="s">
        <v>464</v>
      </c>
      <c r="D382" s="152" t="s">
        <v>149</v>
      </c>
      <c r="E382" s="153" t="s">
        <v>465</v>
      </c>
      <c r="F382" s="154" t="s">
        <v>466</v>
      </c>
      <c r="G382" s="155" t="s">
        <v>163</v>
      </c>
      <c r="H382" s="156">
        <v>7.0179999999999998</v>
      </c>
      <c r="I382" s="58"/>
      <c r="J382" s="128">
        <f>ROUND(I382*H382,2)</f>
        <v>0</v>
      </c>
      <c r="K382" s="129"/>
      <c r="L382" s="21"/>
      <c r="M382" s="60" t="s">
        <v>1</v>
      </c>
      <c r="N382" s="61" t="s">
        <v>34</v>
      </c>
      <c r="O382" s="62">
        <v>7.1950000000000003</v>
      </c>
      <c r="P382" s="62">
        <f>O382*H382</f>
        <v>50.494509999999998</v>
      </c>
      <c r="Q382" s="62">
        <v>0</v>
      </c>
      <c r="R382" s="62">
        <f>Q382*H382</f>
        <v>0</v>
      </c>
      <c r="S382" s="62">
        <v>2.2000000000000002</v>
      </c>
      <c r="T382" s="63">
        <f>S382*H382</f>
        <v>15.4396</v>
      </c>
      <c r="AR382" s="64" t="s">
        <v>153</v>
      </c>
      <c r="AT382" s="64" t="s">
        <v>149</v>
      </c>
      <c r="AU382" s="64" t="s">
        <v>79</v>
      </c>
      <c r="AY382" s="17" t="s">
        <v>147</v>
      </c>
      <c r="BE382" s="65">
        <f>IF(N382="základní",J382,0)</f>
        <v>0</v>
      </c>
      <c r="BF382" s="65">
        <f>IF(N382="snížená",J382,0)</f>
        <v>0</v>
      </c>
      <c r="BG382" s="65">
        <f>IF(N382="zákl. přenesená",J382,0)</f>
        <v>0</v>
      </c>
      <c r="BH382" s="65">
        <f>IF(N382="sníž. přenesená",J382,0)</f>
        <v>0</v>
      </c>
      <c r="BI382" s="65">
        <f>IF(N382="nulová",J382,0)</f>
        <v>0</v>
      </c>
      <c r="BJ382" s="17" t="s">
        <v>77</v>
      </c>
      <c r="BK382" s="65">
        <f>ROUND(I382*H382,2)</f>
        <v>0</v>
      </c>
      <c r="BL382" s="17" t="s">
        <v>153</v>
      </c>
      <c r="BM382" s="64" t="s">
        <v>467</v>
      </c>
    </row>
    <row r="383" spans="2:65" s="12" customFormat="1" x14ac:dyDescent="0.2">
      <c r="B383" s="66"/>
      <c r="D383" s="157" t="s">
        <v>158</v>
      </c>
      <c r="E383" s="67" t="s">
        <v>1</v>
      </c>
      <c r="F383" s="158" t="s">
        <v>463</v>
      </c>
      <c r="H383" s="159">
        <v>7.0179999999999998</v>
      </c>
      <c r="I383" s="110"/>
      <c r="L383" s="66"/>
      <c r="M383" s="68"/>
      <c r="T383" s="69"/>
      <c r="AT383" s="67" t="s">
        <v>158</v>
      </c>
      <c r="AU383" s="67" t="s">
        <v>79</v>
      </c>
      <c r="AV383" s="12" t="s">
        <v>79</v>
      </c>
      <c r="AW383" s="12" t="s">
        <v>26</v>
      </c>
      <c r="AX383" s="12" t="s">
        <v>69</v>
      </c>
      <c r="AY383" s="67" t="s">
        <v>147</v>
      </c>
    </row>
    <row r="384" spans="2:65" s="14" customFormat="1" x14ac:dyDescent="0.2">
      <c r="B384" s="74"/>
      <c r="D384" s="157" t="s">
        <v>158</v>
      </c>
      <c r="E384" s="75" t="s">
        <v>1</v>
      </c>
      <c r="F384" s="161" t="s">
        <v>185</v>
      </c>
      <c r="H384" s="162">
        <v>7.0179999999999998</v>
      </c>
      <c r="I384" s="112"/>
      <c r="L384" s="74"/>
      <c r="M384" s="76"/>
      <c r="T384" s="77"/>
      <c r="AT384" s="75" t="s">
        <v>158</v>
      </c>
      <c r="AU384" s="75" t="s">
        <v>79</v>
      </c>
      <c r="AV384" s="14" t="s">
        <v>153</v>
      </c>
      <c r="AW384" s="14" t="s">
        <v>26</v>
      </c>
      <c r="AX384" s="14" t="s">
        <v>77</v>
      </c>
      <c r="AY384" s="75" t="s">
        <v>147</v>
      </c>
    </row>
    <row r="385" spans="2:65" s="1" customFormat="1" ht="24.2" customHeight="1" x14ac:dyDescent="0.2">
      <c r="B385" s="21"/>
      <c r="C385" s="152" t="s">
        <v>468</v>
      </c>
      <c r="D385" s="152" t="s">
        <v>149</v>
      </c>
      <c r="E385" s="153" t="s">
        <v>469</v>
      </c>
      <c r="F385" s="154" t="s">
        <v>470</v>
      </c>
      <c r="G385" s="155" t="s">
        <v>152</v>
      </c>
      <c r="H385" s="156">
        <v>70.180999999999997</v>
      </c>
      <c r="I385" s="58"/>
      <c r="J385" s="128">
        <f>ROUND(I385*H385,2)</f>
        <v>0</v>
      </c>
      <c r="K385" s="129"/>
      <c r="L385" s="21"/>
      <c r="M385" s="60" t="s">
        <v>1</v>
      </c>
      <c r="N385" s="61" t="s">
        <v>34</v>
      </c>
      <c r="O385" s="62">
        <v>0.26500000000000001</v>
      </c>
      <c r="P385" s="62">
        <f>O385*H385</f>
        <v>18.597964999999999</v>
      </c>
      <c r="Q385" s="62">
        <v>0</v>
      </c>
      <c r="R385" s="62">
        <f>Q385*H385</f>
        <v>0</v>
      </c>
      <c r="S385" s="62">
        <v>3.5000000000000003E-2</v>
      </c>
      <c r="T385" s="63">
        <f>S385*H385</f>
        <v>2.4563350000000002</v>
      </c>
      <c r="AR385" s="64" t="s">
        <v>153</v>
      </c>
      <c r="AT385" s="64" t="s">
        <v>149</v>
      </c>
      <c r="AU385" s="64" t="s">
        <v>79</v>
      </c>
      <c r="AY385" s="17" t="s">
        <v>147</v>
      </c>
      <c r="BE385" s="65">
        <f>IF(N385="základní",J385,0)</f>
        <v>0</v>
      </c>
      <c r="BF385" s="65">
        <f>IF(N385="snížená",J385,0)</f>
        <v>0</v>
      </c>
      <c r="BG385" s="65">
        <f>IF(N385="zákl. přenesená",J385,0)</f>
        <v>0</v>
      </c>
      <c r="BH385" s="65">
        <f>IF(N385="sníž. přenesená",J385,0)</f>
        <v>0</v>
      </c>
      <c r="BI385" s="65">
        <f>IF(N385="nulová",J385,0)</f>
        <v>0</v>
      </c>
      <c r="BJ385" s="17" t="s">
        <v>77</v>
      </c>
      <c r="BK385" s="65">
        <f>ROUND(I385*H385,2)</f>
        <v>0</v>
      </c>
      <c r="BL385" s="17" t="s">
        <v>153</v>
      </c>
      <c r="BM385" s="64" t="s">
        <v>471</v>
      </c>
    </row>
    <row r="386" spans="2:65" s="12" customFormat="1" x14ac:dyDescent="0.2">
      <c r="B386" s="66"/>
      <c r="D386" s="157" t="s">
        <v>158</v>
      </c>
      <c r="E386" s="67" t="s">
        <v>1</v>
      </c>
      <c r="F386" s="158" t="s">
        <v>472</v>
      </c>
      <c r="H386" s="159">
        <v>70.180999999999997</v>
      </c>
      <c r="I386" s="110"/>
      <c r="L386" s="66"/>
      <c r="M386" s="68"/>
      <c r="T386" s="69"/>
      <c r="AT386" s="67" t="s">
        <v>158</v>
      </c>
      <c r="AU386" s="67" t="s">
        <v>79</v>
      </c>
      <c r="AV386" s="12" t="s">
        <v>79</v>
      </c>
      <c r="AW386" s="12" t="s">
        <v>26</v>
      </c>
      <c r="AX386" s="12" t="s">
        <v>77</v>
      </c>
      <c r="AY386" s="67" t="s">
        <v>147</v>
      </c>
    </row>
    <row r="387" spans="2:65" s="1" customFormat="1" ht="16.5" customHeight="1" x14ac:dyDescent="0.2">
      <c r="B387" s="21"/>
      <c r="C387" s="152" t="s">
        <v>473</v>
      </c>
      <c r="D387" s="152" t="s">
        <v>149</v>
      </c>
      <c r="E387" s="153" t="s">
        <v>474</v>
      </c>
      <c r="F387" s="154" t="s">
        <v>475</v>
      </c>
      <c r="G387" s="155" t="s">
        <v>318</v>
      </c>
      <c r="H387" s="156">
        <v>35.564</v>
      </c>
      <c r="I387" s="58"/>
      <c r="J387" s="128">
        <f>ROUND(I387*H387,2)</f>
        <v>0</v>
      </c>
      <c r="K387" s="129"/>
      <c r="L387" s="21"/>
      <c r="M387" s="60" t="s">
        <v>1</v>
      </c>
      <c r="N387" s="61" t="s">
        <v>34</v>
      </c>
      <c r="O387" s="62">
        <v>9.8000000000000004E-2</v>
      </c>
      <c r="P387" s="62">
        <f>O387*H387</f>
        <v>3.4852720000000001</v>
      </c>
      <c r="Q387" s="62">
        <v>0</v>
      </c>
      <c r="R387" s="62">
        <f>Q387*H387</f>
        <v>0</v>
      </c>
      <c r="S387" s="62">
        <v>8.9999999999999993E-3</v>
      </c>
      <c r="T387" s="63">
        <f>S387*H387</f>
        <v>0.32007599999999997</v>
      </c>
      <c r="AR387" s="64" t="s">
        <v>153</v>
      </c>
      <c r="AT387" s="64" t="s">
        <v>149</v>
      </c>
      <c r="AU387" s="64" t="s">
        <v>79</v>
      </c>
      <c r="AY387" s="17" t="s">
        <v>147</v>
      </c>
      <c r="BE387" s="65">
        <f>IF(N387="základní",J387,0)</f>
        <v>0</v>
      </c>
      <c r="BF387" s="65">
        <f>IF(N387="snížená",J387,0)</f>
        <v>0</v>
      </c>
      <c r="BG387" s="65">
        <f>IF(N387="zákl. přenesená",J387,0)</f>
        <v>0</v>
      </c>
      <c r="BH387" s="65">
        <f>IF(N387="sníž. přenesená",J387,0)</f>
        <v>0</v>
      </c>
      <c r="BI387" s="65">
        <f>IF(N387="nulová",J387,0)</f>
        <v>0</v>
      </c>
      <c r="BJ387" s="17" t="s">
        <v>77</v>
      </c>
      <c r="BK387" s="65">
        <f>ROUND(I387*H387,2)</f>
        <v>0</v>
      </c>
      <c r="BL387" s="17" t="s">
        <v>153</v>
      </c>
      <c r="BM387" s="64" t="s">
        <v>476</v>
      </c>
    </row>
    <row r="388" spans="2:65" s="12" customFormat="1" x14ac:dyDescent="0.2">
      <c r="B388" s="66"/>
      <c r="D388" s="157" t="s">
        <v>158</v>
      </c>
      <c r="E388" s="67" t="s">
        <v>1</v>
      </c>
      <c r="F388" s="158" t="s">
        <v>477</v>
      </c>
      <c r="H388" s="159">
        <v>35.564</v>
      </c>
      <c r="I388" s="110"/>
      <c r="L388" s="66"/>
      <c r="M388" s="68"/>
      <c r="T388" s="69"/>
      <c r="AT388" s="67" t="s">
        <v>158</v>
      </c>
      <c r="AU388" s="67" t="s">
        <v>79</v>
      </c>
      <c r="AV388" s="12" t="s">
        <v>79</v>
      </c>
      <c r="AW388" s="12" t="s">
        <v>26</v>
      </c>
      <c r="AX388" s="12" t="s">
        <v>69</v>
      </c>
      <c r="AY388" s="67" t="s">
        <v>147</v>
      </c>
    </row>
    <row r="389" spans="2:65" s="14" customFormat="1" x14ac:dyDescent="0.2">
      <c r="B389" s="74"/>
      <c r="D389" s="157" t="s">
        <v>158</v>
      </c>
      <c r="E389" s="75" t="s">
        <v>1</v>
      </c>
      <c r="F389" s="161" t="s">
        <v>185</v>
      </c>
      <c r="H389" s="162">
        <v>35.564</v>
      </c>
      <c r="I389" s="112"/>
      <c r="L389" s="74"/>
      <c r="M389" s="76"/>
      <c r="T389" s="77"/>
      <c r="AT389" s="75" t="s">
        <v>158</v>
      </c>
      <c r="AU389" s="75" t="s">
        <v>79</v>
      </c>
      <c r="AV389" s="14" t="s">
        <v>153</v>
      </c>
      <c r="AW389" s="14" t="s">
        <v>26</v>
      </c>
      <c r="AX389" s="14" t="s">
        <v>77</v>
      </c>
      <c r="AY389" s="75" t="s">
        <v>147</v>
      </c>
    </row>
    <row r="390" spans="2:65" s="1" customFormat="1" ht="24.2" customHeight="1" x14ac:dyDescent="0.2">
      <c r="B390" s="21"/>
      <c r="C390" s="152" t="s">
        <v>478</v>
      </c>
      <c r="D390" s="152" t="s">
        <v>149</v>
      </c>
      <c r="E390" s="153" t="s">
        <v>479</v>
      </c>
      <c r="F390" s="154" t="s">
        <v>480</v>
      </c>
      <c r="G390" s="155" t="s">
        <v>305</v>
      </c>
      <c r="H390" s="156">
        <v>9</v>
      </c>
      <c r="I390" s="58"/>
      <c r="J390" s="128">
        <f>ROUND(I390*H390,2)</f>
        <v>0</v>
      </c>
      <c r="K390" s="129"/>
      <c r="L390" s="21"/>
      <c r="M390" s="60" t="s">
        <v>1</v>
      </c>
      <c r="N390" s="61" t="s">
        <v>34</v>
      </c>
      <c r="O390" s="62">
        <v>0.5</v>
      </c>
      <c r="P390" s="62">
        <f>O390*H390</f>
        <v>4.5</v>
      </c>
      <c r="Q390" s="62">
        <v>0</v>
      </c>
      <c r="R390" s="62">
        <f>Q390*H390</f>
        <v>0</v>
      </c>
      <c r="S390" s="62">
        <v>0.16500000000000001</v>
      </c>
      <c r="T390" s="63">
        <f>S390*H390</f>
        <v>1.4850000000000001</v>
      </c>
      <c r="AR390" s="64" t="s">
        <v>153</v>
      </c>
      <c r="AT390" s="64" t="s">
        <v>149</v>
      </c>
      <c r="AU390" s="64" t="s">
        <v>79</v>
      </c>
      <c r="AY390" s="17" t="s">
        <v>147</v>
      </c>
      <c r="BE390" s="65">
        <f>IF(N390="základní",J390,0)</f>
        <v>0</v>
      </c>
      <c r="BF390" s="65">
        <f>IF(N390="snížená",J390,0)</f>
        <v>0</v>
      </c>
      <c r="BG390" s="65">
        <f>IF(N390="zákl. přenesená",J390,0)</f>
        <v>0</v>
      </c>
      <c r="BH390" s="65">
        <f>IF(N390="sníž. přenesená",J390,0)</f>
        <v>0</v>
      </c>
      <c r="BI390" s="65">
        <f>IF(N390="nulová",J390,0)</f>
        <v>0</v>
      </c>
      <c r="BJ390" s="17" t="s">
        <v>77</v>
      </c>
      <c r="BK390" s="65">
        <f>ROUND(I390*H390,2)</f>
        <v>0</v>
      </c>
      <c r="BL390" s="17" t="s">
        <v>153</v>
      </c>
      <c r="BM390" s="64" t="s">
        <v>481</v>
      </c>
    </row>
    <row r="391" spans="2:65" s="1" customFormat="1" ht="24.2" customHeight="1" x14ac:dyDescent="0.2">
      <c r="B391" s="21"/>
      <c r="C391" s="152" t="s">
        <v>482</v>
      </c>
      <c r="D391" s="152" t="s">
        <v>149</v>
      </c>
      <c r="E391" s="153" t="s">
        <v>483</v>
      </c>
      <c r="F391" s="154" t="s">
        <v>484</v>
      </c>
      <c r="G391" s="155" t="s">
        <v>318</v>
      </c>
      <c r="H391" s="156">
        <v>20</v>
      </c>
      <c r="I391" s="58"/>
      <c r="J391" s="128">
        <f>ROUND(I391*H391,2)</f>
        <v>0</v>
      </c>
      <c r="K391" s="129"/>
      <c r="L391" s="21"/>
      <c r="M391" s="60" t="s">
        <v>1</v>
      </c>
      <c r="N391" s="61" t="s">
        <v>34</v>
      </c>
      <c r="O391" s="62">
        <v>0.21</v>
      </c>
      <c r="P391" s="62">
        <f>O391*H391</f>
        <v>4.2</v>
      </c>
      <c r="Q391" s="62">
        <v>0</v>
      </c>
      <c r="R391" s="62">
        <f>Q391*H391</f>
        <v>0</v>
      </c>
      <c r="S391" s="62">
        <v>2.48E-3</v>
      </c>
      <c r="T391" s="63">
        <f>S391*H391</f>
        <v>4.9599999999999998E-2</v>
      </c>
      <c r="AR391" s="64" t="s">
        <v>153</v>
      </c>
      <c r="AT391" s="64" t="s">
        <v>149</v>
      </c>
      <c r="AU391" s="64" t="s">
        <v>79</v>
      </c>
      <c r="AY391" s="17" t="s">
        <v>147</v>
      </c>
      <c r="BE391" s="65">
        <f>IF(N391="základní",J391,0)</f>
        <v>0</v>
      </c>
      <c r="BF391" s="65">
        <f>IF(N391="snížená",J391,0)</f>
        <v>0</v>
      </c>
      <c r="BG391" s="65">
        <f>IF(N391="zákl. přenesená",J391,0)</f>
        <v>0</v>
      </c>
      <c r="BH391" s="65">
        <f>IF(N391="sníž. přenesená",J391,0)</f>
        <v>0</v>
      </c>
      <c r="BI391" s="65">
        <f>IF(N391="nulová",J391,0)</f>
        <v>0</v>
      </c>
      <c r="BJ391" s="17" t="s">
        <v>77</v>
      </c>
      <c r="BK391" s="65">
        <f>ROUND(I391*H391,2)</f>
        <v>0</v>
      </c>
      <c r="BL391" s="17" t="s">
        <v>153</v>
      </c>
      <c r="BM391" s="64" t="s">
        <v>485</v>
      </c>
    </row>
    <row r="392" spans="2:65" s="12" customFormat="1" x14ac:dyDescent="0.2">
      <c r="B392" s="66"/>
      <c r="D392" s="157" t="s">
        <v>158</v>
      </c>
      <c r="E392" s="67" t="s">
        <v>1</v>
      </c>
      <c r="F392" s="158" t="s">
        <v>486</v>
      </c>
      <c r="H392" s="159">
        <v>20</v>
      </c>
      <c r="I392" s="110"/>
      <c r="L392" s="66"/>
      <c r="M392" s="68"/>
      <c r="T392" s="69"/>
      <c r="AT392" s="67" t="s">
        <v>158</v>
      </c>
      <c r="AU392" s="67" t="s">
        <v>79</v>
      </c>
      <c r="AV392" s="12" t="s">
        <v>79</v>
      </c>
      <c r="AW392" s="12" t="s">
        <v>26</v>
      </c>
      <c r="AX392" s="12" t="s">
        <v>77</v>
      </c>
      <c r="AY392" s="67" t="s">
        <v>147</v>
      </c>
    </row>
    <row r="393" spans="2:65" s="1" customFormat="1" ht="16.5" customHeight="1" x14ac:dyDescent="0.2">
      <c r="B393" s="21"/>
      <c r="C393" s="152" t="s">
        <v>487</v>
      </c>
      <c r="D393" s="152" t="s">
        <v>149</v>
      </c>
      <c r="E393" s="153" t="s">
        <v>488</v>
      </c>
      <c r="F393" s="154" t="s">
        <v>489</v>
      </c>
      <c r="G393" s="155" t="s">
        <v>305</v>
      </c>
      <c r="H393" s="156">
        <v>1</v>
      </c>
      <c r="I393" s="58"/>
      <c r="J393" s="128">
        <f>ROUND(I393*H393,2)</f>
        <v>0</v>
      </c>
      <c r="K393" s="129"/>
      <c r="L393" s="21"/>
      <c r="M393" s="60" t="s">
        <v>1</v>
      </c>
      <c r="N393" s="61" t="s">
        <v>34</v>
      </c>
      <c r="O393" s="62">
        <v>0.60199999999999998</v>
      </c>
      <c r="P393" s="62">
        <f>O393*H393</f>
        <v>0.60199999999999998</v>
      </c>
      <c r="Q393" s="62">
        <v>0</v>
      </c>
      <c r="R393" s="62">
        <f>Q393*H393</f>
        <v>0</v>
      </c>
      <c r="S393" s="62">
        <v>0.192</v>
      </c>
      <c r="T393" s="63">
        <f>S393*H393</f>
        <v>0.192</v>
      </c>
      <c r="AR393" s="64" t="s">
        <v>153</v>
      </c>
      <c r="AT393" s="64" t="s">
        <v>149</v>
      </c>
      <c r="AU393" s="64" t="s">
        <v>79</v>
      </c>
      <c r="AY393" s="17" t="s">
        <v>147</v>
      </c>
      <c r="BE393" s="65">
        <f>IF(N393="základní",J393,0)</f>
        <v>0</v>
      </c>
      <c r="BF393" s="65">
        <f>IF(N393="snížená",J393,0)</f>
        <v>0</v>
      </c>
      <c r="BG393" s="65">
        <f>IF(N393="zákl. přenesená",J393,0)</f>
        <v>0</v>
      </c>
      <c r="BH393" s="65">
        <f>IF(N393="sníž. přenesená",J393,0)</f>
        <v>0</v>
      </c>
      <c r="BI393" s="65">
        <f>IF(N393="nulová",J393,0)</f>
        <v>0</v>
      </c>
      <c r="BJ393" s="17" t="s">
        <v>77</v>
      </c>
      <c r="BK393" s="65">
        <f>ROUND(I393*H393,2)</f>
        <v>0</v>
      </c>
      <c r="BL393" s="17" t="s">
        <v>153</v>
      </c>
      <c r="BM393" s="64" t="s">
        <v>490</v>
      </c>
    </row>
    <row r="394" spans="2:65" s="1" customFormat="1" ht="24.2" customHeight="1" x14ac:dyDescent="0.2">
      <c r="B394" s="21"/>
      <c r="C394" s="152" t="s">
        <v>491</v>
      </c>
      <c r="D394" s="152" t="s">
        <v>149</v>
      </c>
      <c r="E394" s="153" t="s">
        <v>492</v>
      </c>
      <c r="F394" s="154" t="s">
        <v>493</v>
      </c>
      <c r="G394" s="155" t="s">
        <v>152</v>
      </c>
      <c r="H394" s="156">
        <v>1.95</v>
      </c>
      <c r="I394" s="58"/>
      <c r="J394" s="128">
        <f>ROUND(I394*H394,2)</f>
        <v>0</v>
      </c>
      <c r="K394" s="129"/>
      <c r="L394" s="21"/>
      <c r="M394" s="60" t="s">
        <v>1</v>
      </c>
      <c r="N394" s="61" t="s">
        <v>34</v>
      </c>
      <c r="O394" s="62">
        <v>0.93799999999999994</v>
      </c>
      <c r="P394" s="62">
        <f>O394*H394</f>
        <v>1.8290999999999999</v>
      </c>
      <c r="Q394" s="62">
        <v>0</v>
      </c>
      <c r="R394" s="62">
        <f>Q394*H394</f>
        <v>0</v>
      </c>
      <c r="S394" s="62">
        <v>6.0999999999999999E-2</v>
      </c>
      <c r="T394" s="63">
        <f>S394*H394</f>
        <v>0.11895</v>
      </c>
      <c r="AR394" s="64" t="s">
        <v>153</v>
      </c>
      <c r="AT394" s="64" t="s">
        <v>149</v>
      </c>
      <c r="AU394" s="64" t="s">
        <v>79</v>
      </c>
      <c r="AY394" s="17" t="s">
        <v>147</v>
      </c>
      <c r="BE394" s="65">
        <f>IF(N394="základní",J394,0)</f>
        <v>0</v>
      </c>
      <c r="BF394" s="65">
        <f>IF(N394="snížená",J394,0)</f>
        <v>0</v>
      </c>
      <c r="BG394" s="65">
        <f>IF(N394="zákl. přenesená",J394,0)</f>
        <v>0</v>
      </c>
      <c r="BH394" s="65">
        <f>IF(N394="sníž. přenesená",J394,0)</f>
        <v>0</v>
      </c>
      <c r="BI394" s="65">
        <f>IF(N394="nulová",J394,0)</f>
        <v>0</v>
      </c>
      <c r="BJ394" s="17" t="s">
        <v>77</v>
      </c>
      <c r="BK394" s="65">
        <f>ROUND(I394*H394,2)</f>
        <v>0</v>
      </c>
      <c r="BL394" s="17" t="s">
        <v>153</v>
      </c>
      <c r="BM394" s="64" t="s">
        <v>494</v>
      </c>
    </row>
    <row r="395" spans="2:65" s="12" customFormat="1" x14ac:dyDescent="0.2">
      <c r="B395" s="66"/>
      <c r="D395" s="157" t="s">
        <v>158</v>
      </c>
      <c r="E395" s="67" t="s">
        <v>1</v>
      </c>
      <c r="F395" s="158" t="s">
        <v>495</v>
      </c>
      <c r="H395" s="159">
        <v>1.95</v>
      </c>
      <c r="I395" s="110"/>
      <c r="L395" s="66"/>
      <c r="M395" s="68"/>
      <c r="T395" s="69"/>
      <c r="AT395" s="67" t="s">
        <v>158</v>
      </c>
      <c r="AU395" s="67" t="s">
        <v>79</v>
      </c>
      <c r="AV395" s="12" t="s">
        <v>79</v>
      </c>
      <c r="AW395" s="12" t="s">
        <v>26</v>
      </c>
      <c r="AX395" s="12" t="s">
        <v>77</v>
      </c>
      <c r="AY395" s="67" t="s">
        <v>147</v>
      </c>
    </row>
    <row r="396" spans="2:65" s="1" customFormat="1" ht="21.75" customHeight="1" x14ac:dyDescent="0.2">
      <c r="B396" s="21"/>
      <c r="C396" s="152" t="s">
        <v>496</v>
      </c>
      <c r="D396" s="152" t="s">
        <v>149</v>
      </c>
      <c r="E396" s="153" t="s">
        <v>497</v>
      </c>
      <c r="F396" s="154" t="s">
        <v>498</v>
      </c>
      <c r="G396" s="155" t="s">
        <v>152</v>
      </c>
      <c r="H396" s="156">
        <v>3.7930000000000001</v>
      </c>
      <c r="I396" s="58"/>
      <c r="J396" s="128">
        <f>ROUND(I396*H396,2)</f>
        <v>0</v>
      </c>
      <c r="K396" s="129"/>
      <c r="L396" s="21"/>
      <c r="M396" s="60" t="s">
        <v>1</v>
      </c>
      <c r="N396" s="61" t="s">
        <v>34</v>
      </c>
      <c r="O396" s="62">
        <v>0.93899999999999995</v>
      </c>
      <c r="P396" s="62">
        <f>O396*H396</f>
        <v>3.5616270000000001</v>
      </c>
      <c r="Q396" s="62">
        <v>0</v>
      </c>
      <c r="R396" s="62">
        <f>Q396*H396</f>
        <v>0</v>
      </c>
      <c r="S396" s="62">
        <v>7.5999999999999998E-2</v>
      </c>
      <c r="T396" s="63">
        <f>S396*H396</f>
        <v>0.28826800000000002</v>
      </c>
      <c r="AR396" s="64" t="s">
        <v>153</v>
      </c>
      <c r="AT396" s="64" t="s">
        <v>149</v>
      </c>
      <c r="AU396" s="64" t="s">
        <v>79</v>
      </c>
      <c r="AY396" s="17" t="s">
        <v>147</v>
      </c>
      <c r="BE396" s="65">
        <f>IF(N396="základní",J396,0)</f>
        <v>0</v>
      </c>
      <c r="BF396" s="65">
        <f>IF(N396="snížená",J396,0)</f>
        <v>0</v>
      </c>
      <c r="BG396" s="65">
        <f>IF(N396="zákl. přenesená",J396,0)</f>
        <v>0</v>
      </c>
      <c r="BH396" s="65">
        <f>IF(N396="sníž. přenesená",J396,0)</f>
        <v>0</v>
      </c>
      <c r="BI396" s="65">
        <f>IF(N396="nulová",J396,0)</f>
        <v>0</v>
      </c>
      <c r="BJ396" s="17" t="s">
        <v>77</v>
      </c>
      <c r="BK396" s="65">
        <f>ROUND(I396*H396,2)</f>
        <v>0</v>
      </c>
      <c r="BL396" s="17" t="s">
        <v>153</v>
      </c>
      <c r="BM396" s="64" t="s">
        <v>499</v>
      </c>
    </row>
    <row r="397" spans="2:65" s="12" customFormat="1" x14ac:dyDescent="0.2">
      <c r="B397" s="66"/>
      <c r="D397" s="157" t="s">
        <v>158</v>
      </c>
      <c r="E397" s="67" t="s">
        <v>1</v>
      </c>
      <c r="F397" s="158" t="s">
        <v>500</v>
      </c>
      <c r="H397" s="159">
        <v>3.7930000000000001</v>
      </c>
      <c r="I397" s="110"/>
      <c r="L397" s="66"/>
      <c r="M397" s="68"/>
      <c r="T397" s="69"/>
      <c r="AT397" s="67" t="s">
        <v>158</v>
      </c>
      <c r="AU397" s="67" t="s">
        <v>79</v>
      </c>
      <c r="AV397" s="12" t="s">
        <v>79</v>
      </c>
      <c r="AW397" s="12" t="s">
        <v>26</v>
      </c>
      <c r="AX397" s="12" t="s">
        <v>77</v>
      </c>
      <c r="AY397" s="67" t="s">
        <v>147</v>
      </c>
    </row>
    <row r="398" spans="2:65" s="1" customFormat="1" ht="24.2" customHeight="1" x14ac:dyDescent="0.2">
      <c r="B398" s="21"/>
      <c r="C398" s="152" t="s">
        <v>501</v>
      </c>
      <c r="D398" s="152" t="s">
        <v>149</v>
      </c>
      <c r="E398" s="153" t="s">
        <v>502</v>
      </c>
      <c r="F398" s="154" t="s">
        <v>503</v>
      </c>
      <c r="G398" s="155" t="s">
        <v>443</v>
      </c>
      <c r="H398" s="156">
        <v>1</v>
      </c>
      <c r="I398" s="58"/>
      <c r="J398" s="128">
        <f>ROUND(I398*H398,2)</f>
        <v>0</v>
      </c>
      <c r="K398" s="129"/>
      <c r="L398" s="21"/>
      <c r="M398" s="60" t="s">
        <v>1</v>
      </c>
      <c r="N398" s="61" t="s">
        <v>34</v>
      </c>
      <c r="O398" s="62">
        <v>0</v>
      </c>
      <c r="P398" s="62">
        <f>O398*H398</f>
        <v>0</v>
      </c>
      <c r="Q398" s="62">
        <v>0</v>
      </c>
      <c r="R398" s="62">
        <f>Q398*H398</f>
        <v>0</v>
      </c>
      <c r="S398" s="62">
        <v>0</v>
      </c>
      <c r="T398" s="63">
        <f>S398*H398</f>
        <v>0</v>
      </c>
      <c r="AR398" s="64" t="s">
        <v>153</v>
      </c>
      <c r="AT398" s="64" t="s">
        <v>149</v>
      </c>
      <c r="AU398" s="64" t="s">
        <v>79</v>
      </c>
      <c r="AY398" s="17" t="s">
        <v>147</v>
      </c>
      <c r="BE398" s="65">
        <f>IF(N398="základní",J398,0)</f>
        <v>0</v>
      </c>
      <c r="BF398" s="65">
        <f>IF(N398="snížená",J398,0)</f>
        <v>0</v>
      </c>
      <c r="BG398" s="65">
        <f>IF(N398="zákl. přenesená",J398,0)</f>
        <v>0</v>
      </c>
      <c r="BH398" s="65">
        <f>IF(N398="sníž. přenesená",J398,0)</f>
        <v>0</v>
      </c>
      <c r="BI398" s="65">
        <f>IF(N398="nulová",J398,0)</f>
        <v>0</v>
      </c>
      <c r="BJ398" s="17" t="s">
        <v>77</v>
      </c>
      <c r="BK398" s="65">
        <f>ROUND(I398*H398,2)</f>
        <v>0</v>
      </c>
      <c r="BL398" s="17" t="s">
        <v>153</v>
      </c>
      <c r="BM398" s="64" t="s">
        <v>504</v>
      </c>
    </row>
    <row r="399" spans="2:65" s="1" customFormat="1" ht="16.5" customHeight="1" x14ac:dyDescent="0.2">
      <c r="B399" s="21"/>
      <c r="C399" s="152" t="s">
        <v>505</v>
      </c>
      <c r="D399" s="152" t="s">
        <v>149</v>
      </c>
      <c r="E399" s="153" t="s">
        <v>506</v>
      </c>
      <c r="F399" s="154" t="s">
        <v>507</v>
      </c>
      <c r="G399" s="155" t="s">
        <v>305</v>
      </c>
      <c r="H399" s="156">
        <v>1</v>
      </c>
      <c r="I399" s="58"/>
      <c r="J399" s="128">
        <f>ROUND(I399*H399,2)</f>
        <v>0</v>
      </c>
      <c r="K399" s="129"/>
      <c r="L399" s="21"/>
      <c r="M399" s="60" t="s">
        <v>1</v>
      </c>
      <c r="N399" s="61" t="s">
        <v>34</v>
      </c>
      <c r="O399" s="62">
        <v>0</v>
      </c>
      <c r="P399" s="62">
        <f>O399*H399</f>
        <v>0</v>
      </c>
      <c r="Q399" s="62">
        <v>0</v>
      </c>
      <c r="R399" s="62">
        <f>Q399*H399</f>
        <v>0</v>
      </c>
      <c r="S399" s="62">
        <v>0</v>
      </c>
      <c r="T399" s="63">
        <f>S399*H399</f>
        <v>0</v>
      </c>
      <c r="AR399" s="64" t="s">
        <v>153</v>
      </c>
      <c r="AT399" s="64" t="s">
        <v>149</v>
      </c>
      <c r="AU399" s="64" t="s">
        <v>79</v>
      </c>
      <c r="AY399" s="17" t="s">
        <v>147</v>
      </c>
      <c r="BE399" s="65">
        <f>IF(N399="základní",J399,0)</f>
        <v>0</v>
      </c>
      <c r="BF399" s="65">
        <f>IF(N399="snížená",J399,0)</f>
        <v>0</v>
      </c>
      <c r="BG399" s="65">
        <f>IF(N399="zákl. přenesená",J399,0)</f>
        <v>0</v>
      </c>
      <c r="BH399" s="65">
        <f>IF(N399="sníž. přenesená",J399,0)</f>
        <v>0</v>
      </c>
      <c r="BI399" s="65">
        <f>IF(N399="nulová",J399,0)</f>
        <v>0</v>
      </c>
      <c r="BJ399" s="17" t="s">
        <v>77</v>
      </c>
      <c r="BK399" s="65">
        <f>ROUND(I399*H399,2)</f>
        <v>0</v>
      </c>
      <c r="BL399" s="17" t="s">
        <v>153</v>
      </c>
      <c r="BM399" s="64" t="s">
        <v>508</v>
      </c>
    </row>
    <row r="400" spans="2:65" s="1" customFormat="1" ht="16.5" customHeight="1" x14ac:dyDescent="0.2">
      <c r="B400" s="21"/>
      <c r="C400" s="152" t="s">
        <v>509</v>
      </c>
      <c r="D400" s="152" t="s">
        <v>149</v>
      </c>
      <c r="E400" s="153" t="s">
        <v>510</v>
      </c>
      <c r="F400" s="154" t="s">
        <v>511</v>
      </c>
      <c r="G400" s="155" t="s">
        <v>443</v>
      </c>
      <c r="H400" s="156">
        <v>1</v>
      </c>
      <c r="I400" s="58"/>
      <c r="J400" s="128">
        <f>ROUND(I400*H400,2)</f>
        <v>0</v>
      </c>
      <c r="K400" s="129"/>
      <c r="L400" s="21"/>
      <c r="M400" s="60" t="s">
        <v>1</v>
      </c>
      <c r="N400" s="61" t="s">
        <v>34</v>
      </c>
      <c r="O400" s="62">
        <v>0</v>
      </c>
      <c r="P400" s="62">
        <f>O400*H400</f>
        <v>0</v>
      </c>
      <c r="Q400" s="62">
        <v>0</v>
      </c>
      <c r="R400" s="62">
        <f>Q400*H400</f>
        <v>0</v>
      </c>
      <c r="S400" s="62">
        <v>0</v>
      </c>
      <c r="T400" s="63">
        <f>S400*H400</f>
        <v>0</v>
      </c>
      <c r="AR400" s="64" t="s">
        <v>153</v>
      </c>
      <c r="AT400" s="64" t="s">
        <v>149</v>
      </c>
      <c r="AU400" s="64" t="s">
        <v>79</v>
      </c>
      <c r="AY400" s="17" t="s">
        <v>147</v>
      </c>
      <c r="BE400" s="65">
        <f>IF(N400="základní",J400,0)</f>
        <v>0</v>
      </c>
      <c r="BF400" s="65">
        <f>IF(N400="snížená",J400,0)</f>
        <v>0</v>
      </c>
      <c r="BG400" s="65">
        <f>IF(N400="zákl. přenesená",J400,0)</f>
        <v>0</v>
      </c>
      <c r="BH400" s="65">
        <f>IF(N400="sníž. přenesená",J400,0)</f>
        <v>0</v>
      </c>
      <c r="BI400" s="65">
        <f>IF(N400="nulová",J400,0)</f>
        <v>0</v>
      </c>
      <c r="BJ400" s="17" t="s">
        <v>77</v>
      </c>
      <c r="BK400" s="65">
        <f>ROUND(I400*H400,2)</f>
        <v>0</v>
      </c>
      <c r="BL400" s="17" t="s">
        <v>153</v>
      </c>
      <c r="BM400" s="64" t="s">
        <v>512</v>
      </c>
    </row>
    <row r="401" spans="2:65" s="1" customFormat="1" ht="24.2" customHeight="1" x14ac:dyDescent="0.2">
      <c r="B401" s="21"/>
      <c r="C401" s="152" t="s">
        <v>513</v>
      </c>
      <c r="D401" s="152" t="s">
        <v>149</v>
      </c>
      <c r="E401" s="153" t="s">
        <v>514</v>
      </c>
      <c r="F401" s="154" t="s">
        <v>515</v>
      </c>
      <c r="G401" s="155" t="s">
        <v>305</v>
      </c>
      <c r="H401" s="156">
        <v>1</v>
      </c>
      <c r="I401" s="58"/>
      <c r="J401" s="128">
        <f>ROUND(I401*H401,2)</f>
        <v>0</v>
      </c>
      <c r="K401" s="129"/>
      <c r="L401" s="21"/>
      <c r="M401" s="60" t="s">
        <v>1</v>
      </c>
      <c r="N401" s="61" t="s">
        <v>34</v>
      </c>
      <c r="O401" s="62">
        <v>0.84599999999999997</v>
      </c>
      <c r="P401" s="62">
        <f>O401*H401</f>
        <v>0.84599999999999997</v>
      </c>
      <c r="Q401" s="62">
        <v>0</v>
      </c>
      <c r="R401" s="62">
        <f>Q401*H401</f>
        <v>0</v>
      </c>
      <c r="S401" s="62">
        <v>7.3999999999999996E-2</v>
      </c>
      <c r="T401" s="63">
        <f>S401*H401</f>
        <v>7.3999999999999996E-2</v>
      </c>
      <c r="AR401" s="64" t="s">
        <v>153</v>
      </c>
      <c r="AT401" s="64" t="s">
        <v>149</v>
      </c>
      <c r="AU401" s="64" t="s">
        <v>79</v>
      </c>
      <c r="AY401" s="17" t="s">
        <v>147</v>
      </c>
      <c r="BE401" s="65">
        <f>IF(N401="základní",J401,0)</f>
        <v>0</v>
      </c>
      <c r="BF401" s="65">
        <f>IF(N401="snížená",J401,0)</f>
        <v>0</v>
      </c>
      <c r="BG401" s="65">
        <f>IF(N401="zákl. přenesená",J401,0)</f>
        <v>0</v>
      </c>
      <c r="BH401" s="65">
        <f>IF(N401="sníž. přenesená",J401,0)</f>
        <v>0</v>
      </c>
      <c r="BI401" s="65">
        <f>IF(N401="nulová",J401,0)</f>
        <v>0</v>
      </c>
      <c r="BJ401" s="17" t="s">
        <v>77</v>
      </c>
      <c r="BK401" s="65">
        <f>ROUND(I401*H401,2)</f>
        <v>0</v>
      </c>
      <c r="BL401" s="17" t="s">
        <v>153</v>
      </c>
      <c r="BM401" s="64" t="s">
        <v>516</v>
      </c>
    </row>
    <row r="402" spans="2:65" s="13" customFormat="1" x14ac:dyDescent="0.2">
      <c r="B402" s="70"/>
      <c r="D402" s="157" t="s">
        <v>158</v>
      </c>
      <c r="E402" s="71" t="s">
        <v>1</v>
      </c>
      <c r="F402" s="160" t="s">
        <v>517</v>
      </c>
      <c r="H402" s="71" t="s">
        <v>1</v>
      </c>
      <c r="I402" s="111"/>
      <c r="L402" s="70"/>
      <c r="M402" s="72"/>
      <c r="T402" s="73"/>
      <c r="AT402" s="71" t="s">
        <v>158</v>
      </c>
      <c r="AU402" s="71" t="s">
        <v>79</v>
      </c>
      <c r="AV402" s="13" t="s">
        <v>77</v>
      </c>
      <c r="AW402" s="13" t="s">
        <v>26</v>
      </c>
      <c r="AX402" s="13" t="s">
        <v>69</v>
      </c>
      <c r="AY402" s="71" t="s">
        <v>147</v>
      </c>
    </row>
    <row r="403" spans="2:65" s="12" customFormat="1" x14ac:dyDescent="0.2">
      <c r="B403" s="66"/>
      <c r="D403" s="157" t="s">
        <v>158</v>
      </c>
      <c r="E403" s="67" t="s">
        <v>1</v>
      </c>
      <c r="F403" s="158" t="s">
        <v>77</v>
      </c>
      <c r="H403" s="159">
        <v>1</v>
      </c>
      <c r="I403" s="110"/>
      <c r="L403" s="66"/>
      <c r="M403" s="68"/>
      <c r="T403" s="69"/>
      <c r="AT403" s="67" t="s">
        <v>158</v>
      </c>
      <c r="AU403" s="67" t="s">
        <v>79</v>
      </c>
      <c r="AV403" s="12" t="s">
        <v>79</v>
      </c>
      <c r="AW403" s="12" t="s">
        <v>26</v>
      </c>
      <c r="AX403" s="12" t="s">
        <v>77</v>
      </c>
      <c r="AY403" s="67" t="s">
        <v>147</v>
      </c>
    </row>
    <row r="404" spans="2:65" s="1" customFormat="1" ht="24.2" customHeight="1" x14ac:dyDescent="0.2">
      <c r="B404" s="21"/>
      <c r="C404" s="152" t="s">
        <v>518</v>
      </c>
      <c r="D404" s="152" t="s">
        <v>149</v>
      </c>
      <c r="E404" s="153" t="s">
        <v>519</v>
      </c>
      <c r="F404" s="154" t="s">
        <v>520</v>
      </c>
      <c r="G404" s="155" t="s">
        <v>163</v>
      </c>
      <c r="H404" s="156">
        <v>1.016</v>
      </c>
      <c r="I404" s="58"/>
      <c r="J404" s="128">
        <f>ROUND(I404*H404,2)</f>
        <v>0</v>
      </c>
      <c r="K404" s="129"/>
      <c r="L404" s="21"/>
      <c r="M404" s="60" t="s">
        <v>1</v>
      </c>
      <c r="N404" s="61" t="s">
        <v>34</v>
      </c>
      <c r="O404" s="62">
        <v>3.1960000000000002</v>
      </c>
      <c r="P404" s="62">
        <f>O404*H404</f>
        <v>3.2471360000000002</v>
      </c>
      <c r="Q404" s="62">
        <v>0</v>
      </c>
      <c r="R404" s="62">
        <f>Q404*H404</f>
        <v>0</v>
      </c>
      <c r="S404" s="62">
        <v>1.8</v>
      </c>
      <c r="T404" s="63">
        <f>S404*H404</f>
        <v>1.8288</v>
      </c>
      <c r="AR404" s="64" t="s">
        <v>153</v>
      </c>
      <c r="AT404" s="64" t="s">
        <v>149</v>
      </c>
      <c r="AU404" s="64" t="s">
        <v>79</v>
      </c>
      <c r="AY404" s="17" t="s">
        <v>147</v>
      </c>
      <c r="BE404" s="65">
        <f>IF(N404="základní",J404,0)</f>
        <v>0</v>
      </c>
      <c r="BF404" s="65">
        <f>IF(N404="snížená",J404,0)</f>
        <v>0</v>
      </c>
      <c r="BG404" s="65">
        <f>IF(N404="zákl. přenesená",J404,0)</f>
        <v>0</v>
      </c>
      <c r="BH404" s="65">
        <f>IF(N404="sníž. přenesená",J404,0)</f>
        <v>0</v>
      </c>
      <c r="BI404" s="65">
        <f>IF(N404="nulová",J404,0)</f>
        <v>0</v>
      </c>
      <c r="BJ404" s="17" t="s">
        <v>77</v>
      </c>
      <c r="BK404" s="65">
        <f>ROUND(I404*H404,2)</f>
        <v>0</v>
      </c>
      <c r="BL404" s="17" t="s">
        <v>153</v>
      </c>
      <c r="BM404" s="64" t="s">
        <v>521</v>
      </c>
    </row>
    <row r="405" spans="2:65" s="13" customFormat="1" x14ac:dyDescent="0.2">
      <c r="B405" s="70"/>
      <c r="D405" s="157" t="s">
        <v>158</v>
      </c>
      <c r="E405" s="71" t="s">
        <v>1</v>
      </c>
      <c r="F405" s="160" t="s">
        <v>522</v>
      </c>
      <c r="H405" s="71" t="s">
        <v>1</v>
      </c>
      <c r="I405" s="111"/>
      <c r="L405" s="70"/>
      <c r="M405" s="72"/>
      <c r="T405" s="73"/>
      <c r="AT405" s="71" t="s">
        <v>158</v>
      </c>
      <c r="AU405" s="71" t="s">
        <v>79</v>
      </c>
      <c r="AV405" s="13" t="s">
        <v>77</v>
      </c>
      <c r="AW405" s="13" t="s">
        <v>26</v>
      </c>
      <c r="AX405" s="13" t="s">
        <v>69</v>
      </c>
      <c r="AY405" s="71" t="s">
        <v>147</v>
      </c>
    </row>
    <row r="406" spans="2:65" s="12" customFormat="1" x14ac:dyDescent="0.2">
      <c r="B406" s="66"/>
      <c r="D406" s="157" t="s">
        <v>158</v>
      </c>
      <c r="E406" s="67" t="s">
        <v>1</v>
      </c>
      <c r="F406" s="158" t="s">
        <v>523</v>
      </c>
      <c r="H406" s="159">
        <v>0.46200000000000002</v>
      </c>
      <c r="I406" s="110"/>
      <c r="L406" s="66"/>
      <c r="M406" s="68"/>
      <c r="T406" s="69"/>
      <c r="AT406" s="67" t="s">
        <v>158</v>
      </c>
      <c r="AU406" s="67" t="s">
        <v>79</v>
      </c>
      <c r="AV406" s="12" t="s">
        <v>79</v>
      </c>
      <c r="AW406" s="12" t="s">
        <v>26</v>
      </c>
      <c r="AX406" s="12" t="s">
        <v>69</v>
      </c>
      <c r="AY406" s="67" t="s">
        <v>147</v>
      </c>
    </row>
    <row r="407" spans="2:65" s="13" customFormat="1" x14ac:dyDescent="0.2">
      <c r="B407" s="70"/>
      <c r="D407" s="157" t="s">
        <v>158</v>
      </c>
      <c r="E407" s="71" t="s">
        <v>1</v>
      </c>
      <c r="F407" s="160" t="s">
        <v>524</v>
      </c>
      <c r="H407" s="71" t="s">
        <v>1</v>
      </c>
      <c r="I407" s="111"/>
      <c r="L407" s="70"/>
      <c r="M407" s="72"/>
      <c r="T407" s="73"/>
      <c r="AT407" s="71" t="s">
        <v>158</v>
      </c>
      <c r="AU407" s="71" t="s">
        <v>79</v>
      </c>
      <c r="AV407" s="13" t="s">
        <v>77</v>
      </c>
      <c r="AW407" s="13" t="s">
        <v>26</v>
      </c>
      <c r="AX407" s="13" t="s">
        <v>69</v>
      </c>
      <c r="AY407" s="71" t="s">
        <v>147</v>
      </c>
    </row>
    <row r="408" spans="2:65" s="12" customFormat="1" x14ac:dyDescent="0.2">
      <c r="B408" s="66"/>
      <c r="D408" s="157" t="s">
        <v>158</v>
      </c>
      <c r="E408" s="67" t="s">
        <v>1</v>
      </c>
      <c r="F408" s="158" t="s">
        <v>525</v>
      </c>
      <c r="H408" s="159">
        <v>0.55400000000000005</v>
      </c>
      <c r="I408" s="110"/>
      <c r="L408" s="66"/>
      <c r="M408" s="68"/>
      <c r="T408" s="69"/>
      <c r="AT408" s="67" t="s">
        <v>158</v>
      </c>
      <c r="AU408" s="67" t="s">
        <v>79</v>
      </c>
      <c r="AV408" s="12" t="s">
        <v>79</v>
      </c>
      <c r="AW408" s="12" t="s">
        <v>26</v>
      </c>
      <c r="AX408" s="12" t="s">
        <v>69</v>
      </c>
      <c r="AY408" s="67" t="s">
        <v>147</v>
      </c>
    </row>
    <row r="409" spans="2:65" s="14" customFormat="1" x14ac:dyDescent="0.2">
      <c r="B409" s="74"/>
      <c r="D409" s="157" t="s">
        <v>158</v>
      </c>
      <c r="E409" s="75" t="s">
        <v>1</v>
      </c>
      <c r="F409" s="161" t="s">
        <v>185</v>
      </c>
      <c r="H409" s="162">
        <v>1.016</v>
      </c>
      <c r="I409" s="112"/>
      <c r="L409" s="74"/>
      <c r="M409" s="76"/>
      <c r="T409" s="77"/>
      <c r="AT409" s="75" t="s">
        <v>158</v>
      </c>
      <c r="AU409" s="75" t="s">
        <v>79</v>
      </c>
      <c r="AV409" s="14" t="s">
        <v>153</v>
      </c>
      <c r="AW409" s="14" t="s">
        <v>26</v>
      </c>
      <c r="AX409" s="14" t="s">
        <v>77</v>
      </c>
      <c r="AY409" s="75" t="s">
        <v>147</v>
      </c>
    </row>
    <row r="410" spans="2:65" s="1" customFormat="1" ht="24.2" customHeight="1" x14ac:dyDescent="0.2">
      <c r="B410" s="21"/>
      <c r="C410" s="152" t="s">
        <v>526</v>
      </c>
      <c r="D410" s="152" t="s">
        <v>149</v>
      </c>
      <c r="E410" s="153" t="s">
        <v>527</v>
      </c>
      <c r="F410" s="154" t="s">
        <v>528</v>
      </c>
      <c r="G410" s="155" t="s">
        <v>318</v>
      </c>
      <c r="H410" s="156">
        <v>6.8</v>
      </c>
      <c r="I410" s="58"/>
      <c r="J410" s="128">
        <f>ROUND(I410*H410,2)</f>
        <v>0</v>
      </c>
      <c r="K410" s="129"/>
      <c r="L410" s="21"/>
      <c r="M410" s="60" t="s">
        <v>1</v>
      </c>
      <c r="N410" s="61" t="s">
        <v>34</v>
      </c>
      <c r="O410" s="62">
        <v>0.93</v>
      </c>
      <c r="P410" s="62">
        <f>O410*H410</f>
        <v>6.3239999999999998</v>
      </c>
      <c r="Q410" s="62">
        <v>0</v>
      </c>
      <c r="R410" s="62">
        <f>Q410*H410</f>
        <v>0</v>
      </c>
      <c r="S410" s="62">
        <v>6.5000000000000002E-2</v>
      </c>
      <c r="T410" s="63">
        <f>S410*H410</f>
        <v>0.442</v>
      </c>
      <c r="AR410" s="64" t="s">
        <v>153</v>
      </c>
      <c r="AT410" s="64" t="s">
        <v>149</v>
      </c>
      <c r="AU410" s="64" t="s">
        <v>79</v>
      </c>
      <c r="AY410" s="17" t="s">
        <v>147</v>
      </c>
      <c r="BE410" s="65">
        <f>IF(N410="základní",J410,0)</f>
        <v>0</v>
      </c>
      <c r="BF410" s="65">
        <f>IF(N410="snížená",J410,0)</f>
        <v>0</v>
      </c>
      <c r="BG410" s="65">
        <f>IF(N410="zákl. přenesená",J410,0)</f>
        <v>0</v>
      </c>
      <c r="BH410" s="65">
        <f>IF(N410="sníž. přenesená",J410,0)</f>
        <v>0</v>
      </c>
      <c r="BI410" s="65">
        <f>IF(N410="nulová",J410,0)</f>
        <v>0</v>
      </c>
      <c r="BJ410" s="17" t="s">
        <v>77</v>
      </c>
      <c r="BK410" s="65">
        <f>ROUND(I410*H410,2)</f>
        <v>0</v>
      </c>
      <c r="BL410" s="17" t="s">
        <v>153</v>
      </c>
      <c r="BM410" s="64" t="s">
        <v>529</v>
      </c>
    </row>
    <row r="411" spans="2:65" s="13" customFormat="1" x14ac:dyDescent="0.2">
      <c r="B411" s="70"/>
      <c r="D411" s="157" t="s">
        <v>158</v>
      </c>
      <c r="E411" s="71" t="s">
        <v>1</v>
      </c>
      <c r="F411" s="160" t="s">
        <v>326</v>
      </c>
      <c r="H411" s="71" t="s">
        <v>1</v>
      </c>
      <c r="I411" s="111"/>
      <c r="L411" s="70"/>
      <c r="M411" s="72"/>
      <c r="T411" s="73"/>
      <c r="AT411" s="71" t="s">
        <v>158</v>
      </c>
      <c r="AU411" s="71" t="s">
        <v>79</v>
      </c>
      <c r="AV411" s="13" t="s">
        <v>77</v>
      </c>
      <c r="AW411" s="13" t="s">
        <v>26</v>
      </c>
      <c r="AX411" s="13" t="s">
        <v>69</v>
      </c>
      <c r="AY411" s="71" t="s">
        <v>147</v>
      </c>
    </row>
    <row r="412" spans="2:65" s="12" customFormat="1" x14ac:dyDescent="0.2">
      <c r="B412" s="66"/>
      <c r="D412" s="157" t="s">
        <v>158</v>
      </c>
      <c r="E412" s="67" t="s">
        <v>1</v>
      </c>
      <c r="F412" s="158" t="s">
        <v>530</v>
      </c>
      <c r="H412" s="159">
        <v>6.8</v>
      </c>
      <c r="I412" s="110"/>
      <c r="L412" s="66"/>
      <c r="M412" s="68"/>
      <c r="T412" s="69"/>
      <c r="AT412" s="67" t="s">
        <v>158</v>
      </c>
      <c r="AU412" s="67" t="s">
        <v>79</v>
      </c>
      <c r="AV412" s="12" t="s">
        <v>79</v>
      </c>
      <c r="AW412" s="12" t="s">
        <v>26</v>
      </c>
      <c r="AX412" s="12" t="s">
        <v>69</v>
      </c>
      <c r="AY412" s="67" t="s">
        <v>147</v>
      </c>
    </row>
    <row r="413" spans="2:65" s="14" customFormat="1" x14ac:dyDescent="0.2">
      <c r="B413" s="74"/>
      <c r="D413" s="157" t="s">
        <v>158</v>
      </c>
      <c r="E413" s="75" t="s">
        <v>1</v>
      </c>
      <c r="F413" s="161" t="s">
        <v>185</v>
      </c>
      <c r="H413" s="162">
        <v>6.8</v>
      </c>
      <c r="I413" s="112"/>
      <c r="L413" s="74"/>
      <c r="M413" s="76"/>
      <c r="T413" s="77"/>
      <c r="AT413" s="75" t="s">
        <v>158</v>
      </c>
      <c r="AU413" s="75" t="s">
        <v>79</v>
      </c>
      <c r="AV413" s="14" t="s">
        <v>153</v>
      </c>
      <c r="AW413" s="14" t="s">
        <v>26</v>
      </c>
      <c r="AX413" s="14" t="s">
        <v>77</v>
      </c>
      <c r="AY413" s="75" t="s">
        <v>147</v>
      </c>
    </row>
    <row r="414" spans="2:65" s="11" customFormat="1" ht="22.9" customHeight="1" x14ac:dyDescent="0.2">
      <c r="B414" s="51"/>
      <c r="D414" s="52" t="s">
        <v>68</v>
      </c>
      <c r="E414" s="151" t="s">
        <v>531</v>
      </c>
      <c r="F414" s="151" t="s">
        <v>532</v>
      </c>
      <c r="I414" s="109"/>
      <c r="J414" s="127">
        <f>BK414</f>
        <v>0</v>
      </c>
      <c r="L414" s="51"/>
      <c r="M414" s="53"/>
      <c r="P414" s="54">
        <f>SUM(P415:P417)</f>
        <v>0</v>
      </c>
      <c r="R414" s="54">
        <f>SUM(R415:R417)</f>
        <v>0</v>
      </c>
      <c r="T414" s="55">
        <f>SUM(T415:T417)</f>
        <v>0</v>
      </c>
      <c r="AR414" s="52" t="s">
        <v>77</v>
      </c>
      <c r="AT414" s="56" t="s">
        <v>68</v>
      </c>
      <c r="AU414" s="56" t="s">
        <v>77</v>
      </c>
      <c r="AY414" s="52" t="s">
        <v>147</v>
      </c>
      <c r="BK414" s="57">
        <f>SUM(BK415:BK417)</f>
        <v>0</v>
      </c>
    </row>
    <row r="415" spans="2:65" s="1" customFormat="1" ht="16.5" customHeight="1" x14ac:dyDescent="0.2">
      <c r="B415" s="21"/>
      <c r="C415" s="152" t="s">
        <v>533</v>
      </c>
      <c r="D415" s="152" t="s">
        <v>149</v>
      </c>
      <c r="E415" s="153" t="s">
        <v>534</v>
      </c>
      <c r="F415" s="154" t="s">
        <v>535</v>
      </c>
      <c r="G415" s="155" t="s">
        <v>305</v>
      </c>
      <c r="H415" s="156">
        <v>2</v>
      </c>
      <c r="I415" s="58"/>
      <c r="J415" s="128">
        <f>ROUND(I415*H415,2)</f>
        <v>0</v>
      </c>
      <c r="K415" s="129"/>
      <c r="L415" s="21"/>
      <c r="M415" s="60" t="s">
        <v>1</v>
      </c>
      <c r="N415" s="61" t="s">
        <v>34</v>
      </c>
      <c r="O415" s="62">
        <v>0</v>
      </c>
      <c r="P415" s="62">
        <f>O415*H415</f>
        <v>0</v>
      </c>
      <c r="Q415" s="62">
        <v>0</v>
      </c>
      <c r="R415" s="62">
        <f>Q415*H415</f>
        <v>0</v>
      </c>
      <c r="S415" s="62">
        <v>0</v>
      </c>
      <c r="T415" s="63">
        <f>S415*H415</f>
        <v>0</v>
      </c>
      <c r="AR415" s="64" t="s">
        <v>153</v>
      </c>
      <c r="AT415" s="64" t="s">
        <v>149</v>
      </c>
      <c r="AU415" s="64" t="s">
        <v>79</v>
      </c>
      <c r="AY415" s="17" t="s">
        <v>147</v>
      </c>
      <c r="BE415" s="65">
        <f>IF(N415="základní",J415,0)</f>
        <v>0</v>
      </c>
      <c r="BF415" s="65">
        <f>IF(N415="snížená",J415,0)</f>
        <v>0</v>
      </c>
      <c r="BG415" s="65">
        <f>IF(N415="zákl. přenesená",J415,0)</f>
        <v>0</v>
      </c>
      <c r="BH415" s="65">
        <f>IF(N415="sníž. přenesená",J415,0)</f>
        <v>0</v>
      </c>
      <c r="BI415" s="65">
        <f>IF(N415="nulová",J415,0)</f>
        <v>0</v>
      </c>
      <c r="BJ415" s="17" t="s">
        <v>77</v>
      </c>
      <c r="BK415" s="65">
        <f>ROUND(I415*H415,2)</f>
        <v>0</v>
      </c>
      <c r="BL415" s="17" t="s">
        <v>153</v>
      </c>
      <c r="BM415" s="64" t="s">
        <v>536</v>
      </c>
    </row>
    <row r="416" spans="2:65" s="1" customFormat="1" ht="43.5" customHeight="1" x14ac:dyDescent="0.2">
      <c r="B416" s="21"/>
      <c r="C416" s="152" t="s">
        <v>537</v>
      </c>
      <c r="D416" s="152" t="s">
        <v>149</v>
      </c>
      <c r="E416" s="153" t="s">
        <v>538</v>
      </c>
      <c r="F416" s="154" t="s">
        <v>1653</v>
      </c>
      <c r="G416" s="155" t="s">
        <v>305</v>
      </c>
      <c r="H416" s="156">
        <v>1</v>
      </c>
      <c r="I416" s="58"/>
      <c r="J416" s="128">
        <f>ROUND(I416*H416,2)</f>
        <v>0</v>
      </c>
      <c r="K416" s="129"/>
      <c r="L416" s="21"/>
      <c r="M416" s="60" t="s">
        <v>1</v>
      </c>
      <c r="N416" s="61" t="s">
        <v>34</v>
      </c>
      <c r="O416" s="62">
        <v>0</v>
      </c>
      <c r="P416" s="62">
        <f>O416*H416</f>
        <v>0</v>
      </c>
      <c r="Q416" s="62">
        <v>0</v>
      </c>
      <c r="R416" s="62">
        <f>Q416*H416</f>
        <v>0</v>
      </c>
      <c r="S416" s="62">
        <v>0</v>
      </c>
      <c r="T416" s="63">
        <f>S416*H416</f>
        <v>0</v>
      </c>
      <c r="AR416" s="64" t="s">
        <v>153</v>
      </c>
      <c r="AT416" s="64" t="s">
        <v>149</v>
      </c>
      <c r="AU416" s="64" t="s">
        <v>79</v>
      </c>
      <c r="AY416" s="17" t="s">
        <v>147</v>
      </c>
      <c r="BE416" s="65">
        <f>IF(N416="základní",J416,0)</f>
        <v>0</v>
      </c>
      <c r="BF416" s="65">
        <f>IF(N416="snížená",J416,0)</f>
        <v>0</v>
      </c>
      <c r="BG416" s="65">
        <f>IF(N416="zákl. přenesená",J416,0)</f>
        <v>0</v>
      </c>
      <c r="BH416" s="65">
        <f>IF(N416="sníž. přenesená",J416,0)</f>
        <v>0</v>
      </c>
      <c r="BI416" s="65">
        <f>IF(N416="nulová",J416,0)</f>
        <v>0</v>
      </c>
      <c r="BJ416" s="17" t="s">
        <v>77</v>
      </c>
      <c r="BK416" s="65">
        <f>ROUND(I416*H416,2)</f>
        <v>0</v>
      </c>
      <c r="BL416" s="17" t="s">
        <v>153</v>
      </c>
      <c r="BM416" s="64" t="s">
        <v>539</v>
      </c>
    </row>
    <row r="417" spans="2:65" s="1" customFormat="1" ht="24.2" customHeight="1" x14ac:dyDescent="0.2">
      <c r="B417" s="21"/>
      <c r="C417" s="152" t="s">
        <v>540</v>
      </c>
      <c r="D417" s="152" t="s">
        <v>149</v>
      </c>
      <c r="E417" s="153" t="s">
        <v>541</v>
      </c>
      <c r="F417" s="154" t="s">
        <v>542</v>
      </c>
      <c r="G417" s="155" t="s">
        <v>305</v>
      </c>
      <c r="H417" s="156">
        <v>2</v>
      </c>
      <c r="I417" s="58"/>
      <c r="J417" s="128">
        <f>ROUND(I417*H417,2)</f>
        <v>0</v>
      </c>
      <c r="K417" s="129"/>
      <c r="L417" s="21"/>
      <c r="M417" s="60" t="s">
        <v>1</v>
      </c>
      <c r="N417" s="61" t="s">
        <v>34</v>
      </c>
      <c r="O417" s="62">
        <v>0</v>
      </c>
      <c r="P417" s="62">
        <f>O417*H417</f>
        <v>0</v>
      </c>
      <c r="Q417" s="62">
        <v>0</v>
      </c>
      <c r="R417" s="62">
        <f>Q417*H417</f>
        <v>0</v>
      </c>
      <c r="S417" s="62">
        <v>0</v>
      </c>
      <c r="T417" s="63">
        <f>S417*H417</f>
        <v>0</v>
      </c>
      <c r="AR417" s="64" t="s">
        <v>153</v>
      </c>
      <c r="AT417" s="64" t="s">
        <v>149</v>
      </c>
      <c r="AU417" s="64" t="s">
        <v>79</v>
      </c>
      <c r="AY417" s="17" t="s">
        <v>147</v>
      </c>
      <c r="BE417" s="65">
        <f>IF(N417="základní",J417,0)</f>
        <v>0</v>
      </c>
      <c r="BF417" s="65">
        <f>IF(N417="snížená",J417,0)</f>
        <v>0</v>
      </c>
      <c r="BG417" s="65">
        <f>IF(N417="zákl. přenesená",J417,0)</f>
        <v>0</v>
      </c>
      <c r="BH417" s="65">
        <f>IF(N417="sníž. přenesená",J417,0)</f>
        <v>0</v>
      </c>
      <c r="BI417" s="65">
        <f>IF(N417="nulová",J417,0)</f>
        <v>0</v>
      </c>
      <c r="BJ417" s="17" t="s">
        <v>77</v>
      </c>
      <c r="BK417" s="65">
        <f>ROUND(I417*H417,2)</f>
        <v>0</v>
      </c>
      <c r="BL417" s="17" t="s">
        <v>153</v>
      </c>
      <c r="BM417" s="64" t="s">
        <v>543</v>
      </c>
    </row>
    <row r="418" spans="2:65" s="11" customFormat="1" ht="22.9" customHeight="1" x14ac:dyDescent="0.2">
      <c r="B418" s="51"/>
      <c r="D418" s="52" t="s">
        <v>68</v>
      </c>
      <c r="E418" s="151" t="s">
        <v>544</v>
      </c>
      <c r="F418" s="151" t="s">
        <v>545</v>
      </c>
      <c r="I418" s="109"/>
      <c r="J418" s="127">
        <f>BK418</f>
        <v>0</v>
      </c>
      <c r="L418" s="51"/>
      <c r="M418" s="53"/>
      <c r="P418" s="54">
        <f>SUM(P419:P420)</f>
        <v>0</v>
      </c>
      <c r="R418" s="54">
        <f>SUM(R419:R420)</f>
        <v>0</v>
      </c>
      <c r="T418" s="55">
        <f>SUM(T419:T420)</f>
        <v>0</v>
      </c>
      <c r="AR418" s="52" t="s">
        <v>77</v>
      </c>
      <c r="AT418" s="56" t="s">
        <v>68</v>
      </c>
      <c r="AU418" s="56" t="s">
        <v>77</v>
      </c>
      <c r="AY418" s="52" t="s">
        <v>147</v>
      </c>
      <c r="BK418" s="57">
        <f>SUM(BK419:BK420)</f>
        <v>0</v>
      </c>
    </row>
    <row r="419" spans="2:65" s="1" customFormat="1" ht="24.2" customHeight="1" x14ac:dyDescent="0.2">
      <c r="B419" s="21"/>
      <c r="C419" s="152" t="s">
        <v>546</v>
      </c>
      <c r="D419" s="152" t="s">
        <v>149</v>
      </c>
      <c r="E419" s="153" t="s">
        <v>547</v>
      </c>
      <c r="F419" s="154" t="s">
        <v>548</v>
      </c>
      <c r="G419" s="155" t="s">
        <v>152</v>
      </c>
      <c r="H419" s="156">
        <v>30.324000000000002</v>
      </c>
      <c r="I419" s="58"/>
      <c r="J419" s="128">
        <f>ROUND(I419*H419,2)</f>
        <v>0</v>
      </c>
      <c r="K419" s="129"/>
      <c r="L419" s="21"/>
      <c r="M419" s="60" t="s">
        <v>1</v>
      </c>
      <c r="N419" s="61" t="s">
        <v>34</v>
      </c>
      <c r="O419" s="62">
        <v>0</v>
      </c>
      <c r="P419" s="62">
        <f>O419*H419</f>
        <v>0</v>
      </c>
      <c r="Q419" s="62">
        <v>0</v>
      </c>
      <c r="R419" s="62">
        <f>Q419*H419</f>
        <v>0</v>
      </c>
      <c r="S419" s="62">
        <v>0</v>
      </c>
      <c r="T419" s="63">
        <f>S419*H419</f>
        <v>0</v>
      </c>
      <c r="AR419" s="64" t="s">
        <v>153</v>
      </c>
      <c r="AT419" s="64" t="s">
        <v>149</v>
      </c>
      <c r="AU419" s="64" t="s">
        <v>79</v>
      </c>
      <c r="AY419" s="17" t="s">
        <v>147</v>
      </c>
      <c r="BE419" s="65">
        <f>IF(N419="základní",J419,0)</f>
        <v>0</v>
      </c>
      <c r="BF419" s="65">
        <f>IF(N419="snížená",J419,0)</f>
        <v>0</v>
      </c>
      <c r="BG419" s="65">
        <f>IF(N419="zákl. přenesená",J419,0)</f>
        <v>0</v>
      </c>
      <c r="BH419" s="65">
        <f>IF(N419="sníž. přenesená",J419,0)</f>
        <v>0</v>
      </c>
      <c r="BI419" s="65">
        <f>IF(N419="nulová",J419,0)</f>
        <v>0</v>
      </c>
      <c r="BJ419" s="17" t="s">
        <v>77</v>
      </c>
      <c r="BK419" s="65">
        <f>ROUND(I419*H419,2)</f>
        <v>0</v>
      </c>
      <c r="BL419" s="17" t="s">
        <v>153</v>
      </c>
      <c r="BM419" s="64" t="s">
        <v>549</v>
      </c>
    </row>
    <row r="420" spans="2:65" s="12" customFormat="1" x14ac:dyDescent="0.2">
      <c r="B420" s="66"/>
      <c r="D420" s="157" t="s">
        <v>158</v>
      </c>
      <c r="E420" s="67" t="s">
        <v>1</v>
      </c>
      <c r="F420" s="158" t="s">
        <v>550</v>
      </c>
      <c r="H420" s="159">
        <v>30.324000000000002</v>
      </c>
      <c r="I420" s="110"/>
      <c r="L420" s="66"/>
      <c r="M420" s="68"/>
      <c r="T420" s="69"/>
      <c r="AT420" s="67" t="s">
        <v>158</v>
      </c>
      <c r="AU420" s="67" t="s">
        <v>79</v>
      </c>
      <c r="AV420" s="12" t="s">
        <v>79</v>
      </c>
      <c r="AW420" s="12" t="s">
        <v>26</v>
      </c>
      <c r="AX420" s="12" t="s">
        <v>77</v>
      </c>
      <c r="AY420" s="67" t="s">
        <v>147</v>
      </c>
    </row>
    <row r="421" spans="2:65" s="11" customFormat="1" ht="22.9" customHeight="1" x14ac:dyDescent="0.2">
      <c r="B421" s="51"/>
      <c r="D421" s="52" t="s">
        <v>68</v>
      </c>
      <c r="E421" s="151" t="s">
        <v>551</v>
      </c>
      <c r="F421" s="151" t="s">
        <v>552</v>
      </c>
      <c r="I421" s="109"/>
      <c r="J421" s="127">
        <f>BK421</f>
        <v>0</v>
      </c>
      <c r="L421" s="51"/>
      <c r="M421" s="53"/>
      <c r="P421" s="54">
        <f>SUM(P422:P428)</f>
        <v>517.30751599999996</v>
      </c>
      <c r="R421" s="54">
        <f>SUM(R422:R428)</f>
        <v>0</v>
      </c>
      <c r="T421" s="55">
        <f>SUM(T422:T428)</f>
        <v>0</v>
      </c>
      <c r="AR421" s="52" t="s">
        <v>77</v>
      </c>
      <c r="AT421" s="56" t="s">
        <v>68</v>
      </c>
      <c r="AU421" s="56" t="s">
        <v>77</v>
      </c>
      <c r="AY421" s="52" t="s">
        <v>147</v>
      </c>
      <c r="BK421" s="57">
        <f>SUM(BK422:BK428)</f>
        <v>0</v>
      </c>
    </row>
    <row r="422" spans="2:65" s="1" customFormat="1" ht="24.2" customHeight="1" x14ac:dyDescent="0.2">
      <c r="B422" s="21"/>
      <c r="C422" s="152" t="s">
        <v>553</v>
      </c>
      <c r="D422" s="152" t="s">
        <v>149</v>
      </c>
      <c r="E422" s="153" t="s">
        <v>554</v>
      </c>
      <c r="F422" s="154" t="s">
        <v>555</v>
      </c>
      <c r="G422" s="155" t="s">
        <v>204</v>
      </c>
      <c r="H422" s="156">
        <v>231.04400000000001</v>
      </c>
      <c r="I422" s="58"/>
      <c r="J422" s="128">
        <f>ROUND(I422*H422,2)</f>
        <v>0</v>
      </c>
      <c r="K422" s="129"/>
      <c r="L422" s="21"/>
      <c r="M422" s="60" t="s">
        <v>1</v>
      </c>
      <c r="N422" s="61" t="s">
        <v>34</v>
      </c>
      <c r="O422" s="62">
        <v>1.51</v>
      </c>
      <c r="P422" s="62">
        <f>O422*H422</f>
        <v>348.87644</v>
      </c>
      <c r="Q422" s="62">
        <v>0</v>
      </c>
      <c r="R422" s="62">
        <f>Q422*H422</f>
        <v>0</v>
      </c>
      <c r="S422" s="62">
        <v>0</v>
      </c>
      <c r="T422" s="63">
        <f>S422*H422</f>
        <v>0</v>
      </c>
      <c r="AR422" s="64" t="s">
        <v>153</v>
      </c>
      <c r="AT422" s="64" t="s">
        <v>149</v>
      </c>
      <c r="AU422" s="64" t="s">
        <v>79</v>
      </c>
      <c r="AY422" s="17" t="s">
        <v>147</v>
      </c>
      <c r="BE422" s="65">
        <f>IF(N422="základní",J422,0)</f>
        <v>0</v>
      </c>
      <c r="BF422" s="65">
        <f>IF(N422="snížená",J422,0)</f>
        <v>0</v>
      </c>
      <c r="BG422" s="65">
        <f>IF(N422="zákl. přenesená",J422,0)</f>
        <v>0</v>
      </c>
      <c r="BH422" s="65">
        <f>IF(N422="sníž. přenesená",J422,0)</f>
        <v>0</v>
      </c>
      <c r="BI422" s="65">
        <f>IF(N422="nulová",J422,0)</f>
        <v>0</v>
      </c>
      <c r="BJ422" s="17" t="s">
        <v>77</v>
      </c>
      <c r="BK422" s="65">
        <f>ROUND(I422*H422,2)</f>
        <v>0</v>
      </c>
      <c r="BL422" s="17" t="s">
        <v>153</v>
      </c>
      <c r="BM422" s="64" t="s">
        <v>556</v>
      </c>
    </row>
    <row r="423" spans="2:65" s="1" customFormat="1" ht="33" customHeight="1" x14ac:dyDescent="0.2">
      <c r="B423" s="21"/>
      <c r="C423" s="152" t="s">
        <v>557</v>
      </c>
      <c r="D423" s="152" t="s">
        <v>149</v>
      </c>
      <c r="E423" s="153" t="s">
        <v>558</v>
      </c>
      <c r="F423" s="154" t="s">
        <v>559</v>
      </c>
      <c r="G423" s="155" t="s">
        <v>204</v>
      </c>
      <c r="H423" s="156">
        <v>462.08800000000002</v>
      </c>
      <c r="I423" s="58"/>
      <c r="J423" s="128">
        <f>ROUND(I423*H423,2)</f>
        <v>0</v>
      </c>
      <c r="K423" s="129"/>
      <c r="L423" s="21"/>
      <c r="M423" s="60" t="s">
        <v>1</v>
      </c>
      <c r="N423" s="61" t="s">
        <v>34</v>
      </c>
      <c r="O423" s="62">
        <v>0.26</v>
      </c>
      <c r="P423" s="62">
        <f>O423*H423</f>
        <v>120.14288000000001</v>
      </c>
      <c r="Q423" s="62">
        <v>0</v>
      </c>
      <c r="R423" s="62">
        <f>Q423*H423</f>
        <v>0</v>
      </c>
      <c r="S423" s="62">
        <v>0</v>
      </c>
      <c r="T423" s="63">
        <f>S423*H423</f>
        <v>0</v>
      </c>
      <c r="AR423" s="64" t="s">
        <v>153</v>
      </c>
      <c r="AT423" s="64" t="s">
        <v>149</v>
      </c>
      <c r="AU423" s="64" t="s">
        <v>79</v>
      </c>
      <c r="AY423" s="17" t="s">
        <v>147</v>
      </c>
      <c r="BE423" s="65">
        <f>IF(N423="základní",J423,0)</f>
        <v>0</v>
      </c>
      <c r="BF423" s="65">
        <f>IF(N423="snížená",J423,0)</f>
        <v>0</v>
      </c>
      <c r="BG423" s="65">
        <f>IF(N423="zákl. přenesená",J423,0)</f>
        <v>0</v>
      </c>
      <c r="BH423" s="65">
        <f>IF(N423="sníž. přenesená",J423,0)</f>
        <v>0</v>
      </c>
      <c r="BI423" s="65">
        <f>IF(N423="nulová",J423,0)</f>
        <v>0</v>
      </c>
      <c r="BJ423" s="17" t="s">
        <v>77</v>
      </c>
      <c r="BK423" s="65">
        <f>ROUND(I423*H423,2)</f>
        <v>0</v>
      </c>
      <c r="BL423" s="17" t="s">
        <v>153</v>
      </c>
      <c r="BM423" s="64" t="s">
        <v>560</v>
      </c>
    </row>
    <row r="424" spans="2:65" s="12" customFormat="1" x14ac:dyDescent="0.2">
      <c r="B424" s="66"/>
      <c r="D424" s="157" t="s">
        <v>158</v>
      </c>
      <c r="F424" s="158" t="s">
        <v>561</v>
      </c>
      <c r="H424" s="159">
        <v>462.08800000000002</v>
      </c>
      <c r="I424" s="110"/>
      <c r="L424" s="66"/>
      <c r="M424" s="68"/>
      <c r="T424" s="69"/>
      <c r="AT424" s="67" t="s">
        <v>158</v>
      </c>
      <c r="AU424" s="67" t="s">
        <v>79</v>
      </c>
      <c r="AV424" s="12" t="s">
        <v>79</v>
      </c>
      <c r="AW424" s="12" t="s">
        <v>3</v>
      </c>
      <c r="AX424" s="12" t="s">
        <v>77</v>
      </c>
      <c r="AY424" s="67" t="s">
        <v>147</v>
      </c>
    </row>
    <row r="425" spans="2:65" s="1" customFormat="1" ht="24.2" customHeight="1" x14ac:dyDescent="0.2">
      <c r="B425" s="21"/>
      <c r="C425" s="152" t="s">
        <v>562</v>
      </c>
      <c r="D425" s="152" t="s">
        <v>149</v>
      </c>
      <c r="E425" s="153" t="s">
        <v>563</v>
      </c>
      <c r="F425" s="154" t="s">
        <v>564</v>
      </c>
      <c r="G425" s="155" t="s">
        <v>204</v>
      </c>
      <c r="H425" s="156">
        <v>231.04400000000001</v>
      </c>
      <c r="I425" s="58"/>
      <c r="J425" s="128">
        <f>ROUND(I425*H425,2)</f>
        <v>0</v>
      </c>
      <c r="K425" s="129"/>
      <c r="L425" s="21"/>
      <c r="M425" s="60" t="s">
        <v>1</v>
      </c>
      <c r="N425" s="61" t="s">
        <v>34</v>
      </c>
      <c r="O425" s="62">
        <v>0.125</v>
      </c>
      <c r="P425" s="62">
        <f>O425*H425</f>
        <v>28.880500000000001</v>
      </c>
      <c r="Q425" s="62">
        <v>0</v>
      </c>
      <c r="R425" s="62">
        <f>Q425*H425</f>
        <v>0</v>
      </c>
      <c r="S425" s="62">
        <v>0</v>
      </c>
      <c r="T425" s="63">
        <f>S425*H425</f>
        <v>0</v>
      </c>
      <c r="AR425" s="64" t="s">
        <v>153</v>
      </c>
      <c r="AT425" s="64" t="s">
        <v>149</v>
      </c>
      <c r="AU425" s="64" t="s">
        <v>79</v>
      </c>
      <c r="AY425" s="17" t="s">
        <v>147</v>
      </c>
      <c r="BE425" s="65">
        <f>IF(N425="základní",J425,0)</f>
        <v>0</v>
      </c>
      <c r="BF425" s="65">
        <f>IF(N425="snížená",J425,0)</f>
        <v>0</v>
      </c>
      <c r="BG425" s="65">
        <f>IF(N425="zákl. přenesená",J425,0)</f>
        <v>0</v>
      </c>
      <c r="BH425" s="65">
        <f>IF(N425="sníž. přenesená",J425,0)</f>
        <v>0</v>
      </c>
      <c r="BI425" s="65">
        <f>IF(N425="nulová",J425,0)</f>
        <v>0</v>
      </c>
      <c r="BJ425" s="17" t="s">
        <v>77</v>
      </c>
      <c r="BK425" s="65">
        <f>ROUND(I425*H425,2)</f>
        <v>0</v>
      </c>
      <c r="BL425" s="17" t="s">
        <v>153</v>
      </c>
      <c r="BM425" s="64" t="s">
        <v>565</v>
      </c>
    </row>
    <row r="426" spans="2:65" s="1" customFormat="1" ht="24.2" customHeight="1" x14ac:dyDescent="0.2">
      <c r="B426" s="21"/>
      <c r="C426" s="152" t="s">
        <v>566</v>
      </c>
      <c r="D426" s="152" t="s">
        <v>149</v>
      </c>
      <c r="E426" s="153" t="s">
        <v>567</v>
      </c>
      <c r="F426" s="154" t="s">
        <v>568</v>
      </c>
      <c r="G426" s="155" t="s">
        <v>204</v>
      </c>
      <c r="H426" s="156">
        <v>3234.616</v>
      </c>
      <c r="I426" s="58"/>
      <c r="J426" s="128">
        <f>ROUND(I426*H426,2)</f>
        <v>0</v>
      </c>
      <c r="K426" s="129"/>
      <c r="L426" s="21"/>
      <c r="M426" s="60" t="s">
        <v>1</v>
      </c>
      <c r="N426" s="61" t="s">
        <v>34</v>
      </c>
      <c r="O426" s="62">
        <v>6.0000000000000001E-3</v>
      </c>
      <c r="P426" s="62">
        <f>O426*H426</f>
        <v>19.407696000000001</v>
      </c>
      <c r="Q426" s="62">
        <v>0</v>
      </c>
      <c r="R426" s="62">
        <f>Q426*H426</f>
        <v>0</v>
      </c>
      <c r="S426" s="62">
        <v>0</v>
      </c>
      <c r="T426" s="63">
        <f>S426*H426</f>
        <v>0</v>
      </c>
      <c r="AR426" s="64" t="s">
        <v>153</v>
      </c>
      <c r="AT426" s="64" t="s">
        <v>149</v>
      </c>
      <c r="AU426" s="64" t="s">
        <v>79</v>
      </c>
      <c r="AY426" s="17" t="s">
        <v>147</v>
      </c>
      <c r="BE426" s="65">
        <f>IF(N426="základní",J426,0)</f>
        <v>0</v>
      </c>
      <c r="BF426" s="65">
        <f>IF(N426="snížená",J426,0)</f>
        <v>0</v>
      </c>
      <c r="BG426" s="65">
        <f>IF(N426="zákl. přenesená",J426,0)</f>
        <v>0</v>
      </c>
      <c r="BH426" s="65">
        <f>IF(N426="sníž. přenesená",J426,0)</f>
        <v>0</v>
      </c>
      <c r="BI426" s="65">
        <f>IF(N426="nulová",J426,0)</f>
        <v>0</v>
      </c>
      <c r="BJ426" s="17" t="s">
        <v>77</v>
      </c>
      <c r="BK426" s="65">
        <f>ROUND(I426*H426,2)</f>
        <v>0</v>
      </c>
      <c r="BL426" s="17" t="s">
        <v>153</v>
      </c>
      <c r="BM426" s="64" t="s">
        <v>569</v>
      </c>
    </row>
    <row r="427" spans="2:65" s="12" customFormat="1" x14ac:dyDescent="0.2">
      <c r="B427" s="66"/>
      <c r="D427" s="157" t="s">
        <v>158</v>
      </c>
      <c r="F427" s="158" t="s">
        <v>570</v>
      </c>
      <c r="H427" s="159">
        <v>3234.616</v>
      </c>
      <c r="I427" s="110"/>
      <c r="L427" s="66"/>
      <c r="M427" s="68"/>
      <c r="T427" s="69"/>
      <c r="AT427" s="67" t="s">
        <v>158</v>
      </c>
      <c r="AU427" s="67" t="s">
        <v>79</v>
      </c>
      <c r="AV427" s="12" t="s">
        <v>79</v>
      </c>
      <c r="AW427" s="12" t="s">
        <v>3</v>
      </c>
      <c r="AX427" s="12" t="s">
        <v>77</v>
      </c>
      <c r="AY427" s="67" t="s">
        <v>147</v>
      </c>
    </row>
    <row r="428" spans="2:65" s="1" customFormat="1" ht="33" customHeight="1" x14ac:dyDescent="0.2">
      <c r="B428" s="21"/>
      <c r="C428" s="152" t="s">
        <v>571</v>
      </c>
      <c r="D428" s="152" t="s">
        <v>149</v>
      </c>
      <c r="E428" s="153" t="s">
        <v>572</v>
      </c>
      <c r="F428" s="154" t="s">
        <v>573</v>
      </c>
      <c r="G428" s="155" t="s">
        <v>204</v>
      </c>
      <c r="H428" s="156">
        <v>231.04400000000001</v>
      </c>
      <c r="I428" s="58"/>
      <c r="J428" s="128">
        <f>ROUND(I428*H428,2)</f>
        <v>0</v>
      </c>
      <c r="K428" s="129"/>
      <c r="L428" s="21"/>
      <c r="M428" s="60" t="s">
        <v>1</v>
      </c>
      <c r="N428" s="61" t="s">
        <v>34</v>
      </c>
      <c r="O428" s="62">
        <v>0</v>
      </c>
      <c r="P428" s="62">
        <f>O428*H428</f>
        <v>0</v>
      </c>
      <c r="Q428" s="62">
        <v>0</v>
      </c>
      <c r="R428" s="62">
        <f>Q428*H428</f>
        <v>0</v>
      </c>
      <c r="S428" s="62">
        <v>0</v>
      </c>
      <c r="T428" s="63">
        <f>S428*H428</f>
        <v>0</v>
      </c>
      <c r="AR428" s="64" t="s">
        <v>153</v>
      </c>
      <c r="AT428" s="64" t="s">
        <v>149</v>
      </c>
      <c r="AU428" s="64" t="s">
        <v>79</v>
      </c>
      <c r="AY428" s="17" t="s">
        <v>147</v>
      </c>
      <c r="BE428" s="65">
        <f>IF(N428="základní",J428,0)</f>
        <v>0</v>
      </c>
      <c r="BF428" s="65">
        <f>IF(N428="snížená",J428,0)</f>
        <v>0</v>
      </c>
      <c r="BG428" s="65">
        <f>IF(N428="zákl. přenesená",J428,0)</f>
        <v>0</v>
      </c>
      <c r="BH428" s="65">
        <f>IF(N428="sníž. přenesená",J428,0)</f>
        <v>0</v>
      </c>
      <c r="BI428" s="65">
        <f>IF(N428="nulová",J428,0)</f>
        <v>0</v>
      </c>
      <c r="BJ428" s="17" t="s">
        <v>77</v>
      </c>
      <c r="BK428" s="65">
        <f>ROUND(I428*H428,2)</f>
        <v>0</v>
      </c>
      <c r="BL428" s="17" t="s">
        <v>153</v>
      </c>
      <c r="BM428" s="64" t="s">
        <v>574</v>
      </c>
    </row>
    <row r="429" spans="2:65" s="11" customFormat="1" ht="22.9" customHeight="1" x14ac:dyDescent="0.2">
      <c r="B429" s="51"/>
      <c r="D429" s="52" t="s">
        <v>68</v>
      </c>
      <c r="E429" s="151" t="s">
        <v>575</v>
      </c>
      <c r="F429" s="151" t="s">
        <v>576</v>
      </c>
      <c r="I429" s="109"/>
      <c r="J429" s="127">
        <f>BK429</f>
        <v>0</v>
      </c>
      <c r="L429" s="51"/>
      <c r="M429" s="53"/>
      <c r="P429" s="54">
        <f>P430</f>
        <v>252.90964899999997</v>
      </c>
      <c r="R429" s="54">
        <f>R430</f>
        <v>0</v>
      </c>
      <c r="T429" s="55">
        <f>T430</f>
        <v>0</v>
      </c>
      <c r="AR429" s="52" t="s">
        <v>77</v>
      </c>
      <c r="AT429" s="56" t="s">
        <v>68</v>
      </c>
      <c r="AU429" s="56" t="s">
        <v>77</v>
      </c>
      <c r="AY429" s="52" t="s">
        <v>147</v>
      </c>
      <c r="BK429" s="57">
        <f>BK430</f>
        <v>0</v>
      </c>
    </row>
    <row r="430" spans="2:65" s="1" customFormat="1" ht="21.75" customHeight="1" x14ac:dyDescent="0.2">
      <c r="B430" s="21"/>
      <c r="C430" s="152" t="s">
        <v>577</v>
      </c>
      <c r="D430" s="152" t="s">
        <v>149</v>
      </c>
      <c r="E430" s="153" t="s">
        <v>578</v>
      </c>
      <c r="F430" s="154" t="s">
        <v>579</v>
      </c>
      <c r="G430" s="155" t="s">
        <v>204</v>
      </c>
      <c r="H430" s="156">
        <v>618.36099999999999</v>
      </c>
      <c r="I430" s="58"/>
      <c r="J430" s="128">
        <f>ROUND(I430*H430,2)</f>
        <v>0</v>
      </c>
      <c r="K430" s="129"/>
      <c r="L430" s="21"/>
      <c r="M430" s="60" t="s">
        <v>1</v>
      </c>
      <c r="N430" s="61" t="s">
        <v>34</v>
      </c>
      <c r="O430" s="62">
        <v>0.40899999999999997</v>
      </c>
      <c r="P430" s="62">
        <f>O430*H430</f>
        <v>252.90964899999997</v>
      </c>
      <c r="Q430" s="62">
        <v>0</v>
      </c>
      <c r="R430" s="62">
        <f>Q430*H430</f>
        <v>0</v>
      </c>
      <c r="S430" s="62">
        <v>0</v>
      </c>
      <c r="T430" s="63">
        <f>S430*H430</f>
        <v>0</v>
      </c>
      <c r="AR430" s="64" t="s">
        <v>153</v>
      </c>
      <c r="AT430" s="64" t="s">
        <v>149</v>
      </c>
      <c r="AU430" s="64" t="s">
        <v>79</v>
      </c>
      <c r="AY430" s="17" t="s">
        <v>147</v>
      </c>
      <c r="BE430" s="65">
        <f>IF(N430="základní",J430,0)</f>
        <v>0</v>
      </c>
      <c r="BF430" s="65">
        <f>IF(N430="snížená",J430,0)</f>
        <v>0</v>
      </c>
      <c r="BG430" s="65">
        <f>IF(N430="zákl. přenesená",J430,0)</f>
        <v>0</v>
      </c>
      <c r="BH430" s="65">
        <f>IF(N430="sníž. přenesená",J430,0)</f>
        <v>0</v>
      </c>
      <c r="BI430" s="65">
        <f>IF(N430="nulová",J430,0)</f>
        <v>0</v>
      </c>
      <c r="BJ430" s="17" t="s">
        <v>77</v>
      </c>
      <c r="BK430" s="65">
        <f>ROUND(I430*H430,2)</f>
        <v>0</v>
      </c>
      <c r="BL430" s="17" t="s">
        <v>153</v>
      </c>
      <c r="BM430" s="64" t="s">
        <v>580</v>
      </c>
    </row>
    <row r="431" spans="2:65" s="11" customFormat="1" ht="25.9" customHeight="1" x14ac:dyDescent="0.2">
      <c r="B431" s="51"/>
      <c r="D431" s="52" t="s">
        <v>68</v>
      </c>
      <c r="E431" s="150" t="s">
        <v>581</v>
      </c>
      <c r="F431" s="150" t="s">
        <v>581</v>
      </c>
      <c r="I431" s="109"/>
      <c r="J431" s="126">
        <f>BK431</f>
        <v>0</v>
      </c>
      <c r="L431" s="51"/>
      <c r="M431" s="53"/>
      <c r="P431" s="54">
        <f>P432+P469+P520+P620+P622+P624+P626+P654+P659+P663+P677+P744+P760+P766+P813+P853+P907+P953+P956</f>
        <v>2686.6164850000005</v>
      </c>
      <c r="R431" s="54">
        <f>R432+R469+R520+R620+R622+R624+R626+R654+R659+R663+R677+R744+R760+R766+R813+R853+R907+R953+R956</f>
        <v>50.480314039999989</v>
      </c>
      <c r="T431" s="55">
        <f>T432+T469+T520+T620+T622+T624+T626+T654+T659+T663+T677+T744+T760+T766+T813+T853+T907+T953+T956</f>
        <v>47.652609800000008</v>
      </c>
      <c r="AR431" s="52" t="s">
        <v>79</v>
      </c>
      <c r="AT431" s="56" t="s">
        <v>68</v>
      </c>
      <c r="AU431" s="56" t="s">
        <v>69</v>
      </c>
      <c r="AY431" s="52" t="s">
        <v>147</v>
      </c>
      <c r="BK431" s="57">
        <f>BK432+BK469+BK520+BK620+BK622+BK624+BK626+BK654+BK659+BK663+BK677+BK744+BK760+BK766+BK813+BK853+BK907+BK953+BK956</f>
        <v>0</v>
      </c>
    </row>
    <row r="432" spans="2:65" s="11" customFormat="1" ht="22.9" customHeight="1" x14ac:dyDescent="0.2">
      <c r="B432" s="51"/>
      <c r="D432" s="52" t="s">
        <v>68</v>
      </c>
      <c r="E432" s="151" t="s">
        <v>582</v>
      </c>
      <c r="F432" s="151" t="s">
        <v>583</v>
      </c>
      <c r="I432" s="109"/>
      <c r="J432" s="127">
        <f>BK432</f>
        <v>0</v>
      </c>
      <c r="L432" s="51"/>
      <c r="M432" s="53"/>
      <c r="P432" s="54">
        <f>SUM(P433:P468)</f>
        <v>156.08143800000002</v>
      </c>
      <c r="R432" s="54">
        <f>SUM(R433:R468)</f>
        <v>3.8378510800000001</v>
      </c>
      <c r="T432" s="55">
        <f>SUM(T433:T468)</f>
        <v>0</v>
      </c>
      <c r="AR432" s="52" t="s">
        <v>79</v>
      </c>
      <c r="AT432" s="56" t="s">
        <v>68</v>
      </c>
      <c r="AU432" s="56" t="s">
        <v>77</v>
      </c>
      <c r="AY432" s="52" t="s">
        <v>147</v>
      </c>
      <c r="BK432" s="57">
        <f>SUM(BK433:BK468)</f>
        <v>0</v>
      </c>
    </row>
    <row r="433" spans="2:65" s="1" customFormat="1" ht="24.2" customHeight="1" x14ac:dyDescent="0.2">
      <c r="B433" s="21"/>
      <c r="C433" s="152" t="s">
        <v>584</v>
      </c>
      <c r="D433" s="152" t="s">
        <v>149</v>
      </c>
      <c r="E433" s="153" t="s">
        <v>585</v>
      </c>
      <c r="F433" s="154" t="s">
        <v>586</v>
      </c>
      <c r="G433" s="155" t="s">
        <v>152</v>
      </c>
      <c r="H433" s="156">
        <v>265.81099999999998</v>
      </c>
      <c r="I433" s="58"/>
      <c r="J433" s="128">
        <f>ROUND(I433*H433,2)</f>
        <v>0</v>
      </c>
      <c r="K433" s="129"/>
      <c r="L433" s="21"/>
      <c r="M433" s="60" t="s">
        <v>1</v>
      </c>
      <c r="N433" s="61" t="s">
        <v>34</v>
      </c>
      <c r="O433" s="62">
        <v>2.4E-2</v>
      </c>
      <c r="P433" s="62">
        <f>O433*H433</f>
        <v>6.3794639999999996</v>
      </c>
      <c r="Q433" s="62">
        <v>0</v>
      </c>
      <c r="R433" s="62">
        <f>Q433*H433</f>
        <v>0</v>
      </c>
      <c r="S433" s="62">
        <v>0</v>
      </c>
      <c r="T433" s="63">
        <f>S433*H433</f>
        <v>0</v>
      </c>
      <c r="AR433" s="64" t="s">
        <v>247</v>
      </c>
      <c r="AT433" s="64" t="s">
        <v>149</v>
      </c>
      <c r="AU433" s="64" t="s">
        <v>79</v>
      </c>
      <c r="AY433" s="17" t="s">
        <v>147</v>
      </c>
      <c r="BE433" s="65">
        <f>IF(N433="základní",J433,0)</f>
        <v>0</v>
      </c>
      <c r="BF433" s="65">
        <f>IF(N433="snížená",J433,0)</f>
        <v>0</v>
      </c>
      <c r="BG433" s="65">
        <f>IF(N433="zákl. přenesená",J433,0)</f>
        <v>0</v>
      </c>
      <c r="BH433" s="65">
        <f>IF(N433="sníž. přenesená",J433,0)</f>
        <v>0</v>
      </c>
      <c r="BI433" s="65">
        <f>IF(N433="nulová",J433,0)</f>
        <v>0</v>
      </c>
      <c r="BJ433" s="17" t="s">
        <v>77</v>
      </c>
      <c r="BK433" s="65">
        <f>ROUND(I433*H433,2)</f>
        <v>0</v>
      </c>
      <c r="BL433" s="17" t="s">
        <v>247</v>
      </c>
      <c r="BM433" s="64" t="s">
        <v>587</v>
      </c>
    </row>
    <row r="434" spans="2:65" s="13" customFormat="1" x14ac:dyDescent="0.2">
      <c r="B434" s="70"/>
      <c r="D434" s="157" t="s">
        <v>158</v>
      </c>
      <c r="E434" s="71" t="s">
        <v>1</v>
      </c>
      <c r="F434" s="160" t="s">
        <v>588</v>
      </c>
      <c r="H434" s="71" t="s">
        <v>1</v>
      </c>
      <c r="I434" s="111"/>
      <c r="L434" s="70"/>
      <c r="M434" s="72"/>
      <c r="T434" s="73"/>
      <c r="AT434" s="71" t="s">
        <v>158</v>
      </c>
      <c r="AU434" s="71" t="s">
        <v>79</v>
      </c>
      <c r="AV434" s="13" t="s">
        <v>77</v>
      </c>
      <c r="AW434" s="13" t="s">
        <v>26</v>
      </c>
      <c r="AX434" s="13" t="s">
        <v>69</v>
      </c>
      <c r="AY434" s="71" t="s">
        <v>147</v>
      </c>
    </row>
    <row r="435" spans="2:65" s="12" customFormat="1" x14ac:dyDescent="0.2">
      <c r="B435" s="66"/>
      <c r="D435" s="157" t="s">
        <v>158</v>
      </c>
      <c r="E435" s="67" t="s">
        <v>1</v>
      </c>
      <c r="F435" s="158" t="s">
        <v>589</v>
      </c>
      <c r="H435" s="159">
        <v>265.81099999999998</v>
      </c>
      <c r="I435" s="110"/>
      <c r="L435" s="66"/>
      <c r="M435" s="68"/>
      <c r="T435" s="69"/>
      <c r="AT435" s="67" t="s">
        <v>158</v>
      </c>
      <c r="AU435" s="67" t="s">
        <v>79</v>
      </c>
      <c r="AV435" s="12" t="s">
        <v>79</v>
      </c>
      <c r="AW435" s="12" t="s">
        <v>26</v>
      </c>
      <c r="AX435" s="12" t="s">
        <v>69</v>
      </c>
      <c r="AY435" s="67" t="s">
        <v>147</v>
      </c>
    </row>
    <row r="436" spans="2:65" s="14" customFormat="1" x14ac:dyDescent="0.2">
      <c r="B436" s="74"/>
      <c r="D436" s="157" t="s">
        <v>158</v>
      </c>
      <c r="E436" s="75" t="s">
        <v>1</v>
      </c>
      <c r="F436" s="161" t="s">
        <v>185</v>
      </c>
      <c r="H436" s="162">
        <v>265.81099999999998</v>
      </c>
      <c r="I436" s="112"/>
      <c r="L436" s="74"/>
      <c r="M436" s="76"/>
      <c r="T436" s="77"/>
      <c r="AT436" s="75" t="s">
        <v>158</v>
      </c>
      <c r="AU436" s="75" t="s">
        <v>79</v>
      </c>
      <c r="AV436" s="14" t="s">
        <v>153</v>
      </c>
      <c r="AW436" s="14" t="s">
        <v>26</v>
      </c>
      <c r="AX436" s="14" t="s">
        <v>77</v>
      </c>
      <c r="AY436" s="75" t="s">
        <v>147</v>
      </c>
    </row>
    <row r="437" spans="2:65" s="1" customFormat="1" ht="16.5" customHeight="1" x14ac:dyDescent="0.2">
      <c r="B437" s="21"/>
      <c r="C437" s="163" t="s">
        <v>590</v>
      </c>
      <c r="D437" s="163" t="s">
        <v>214</v>
      </c>
      <c r="E437" s="164" t="s">
        <v>591</v>
      </c>
      <c r="F437" s="165" t="s">
        <v>592</v>
      </c>
      <c r="G437" s="166" t="s">
        <v>204</v>
      </c>
      <c r="H437" s="167">
        <v>0.08</v>
      </c>
      <c r="I437" s="78"/>
      <c r="J437" s="130">
        <f>ROUND(I437*H437,2)</f>
        <v>0</v>
      </c>
      <c r="K437" s="131"/>
      <c r="L437" s="79"/>
      <c r="M437" s="80" t="s">
        <v>1</v>
      </c>
      <c r="N437" s="81" t="s">
        <v>34</v>
      </c>
      <c r="O437" s="62">
        <v>0</v>
      </c>
      <c r="P437" s="62">
        <f>O437*H437</f>
        <v>0</v>
      </c>
      <c r="Q437" s="62">
        <v>1</v>
      </c>
      <c r="R437" s="62">
        <f>Q437*H437</f>
        <v>0.08</v>
      </c>
      <c r="S437" s="62">
        <v>0</v>
      </c>
      <c r="T437" s="63">
        <f>S437*H437</f>
        <v>0</v>
      </c>
      <c r="AR437" s="64" t="s">
        <v>343</v>
      </c>
      <c r="AT437" s="64" t="s">
        <v>214</v>
      </c>
      <c r="AU437" s="64" t="s">
        <v>79</v>
      </c>
      <c r="AY437" s="17" t="s">
        <v>147</v>
      </c>
      <c r="BE437" s="65">
        <f>IF(N437="základní",J437,0)</f>
        <v>0</v>
      </c>
      <c r="BF437" s="65">
        <f>IF(N437="snížená",J437,0)</f>
        <v>0</v>
      </c>
      <c r="BG437" s="65">
        <f>IF(N437="zákl. přenesená",J437,0)</f>
        <v>0</v>
      </c>
      <c r="BH437" s="65">
        <f>IF(N437="sníž. přenesená",J437,0)</f>
        <v>0</v>
      </c>
      <c r="BI437" s="65">
        <f>IF(N437="nulová",J437,0)</f>
        <v>0</v>
      </c>
      <c r="BJ437" s="17" t="s">
        <v>77</v>
      </c>
      <c r="BK437" s="65">
        <f>ROUND(I437*H437,2)</f>
        <v>0</v>
      </c>
      <c r="BL437" s="17" t="s">
        <v>247</v>
      </c>
      <c r="BM437" s="64" t="s">
        <v>593</v>
      </c>
    </row>
    <row r="438" spans="2:65" s="12" customFormat="1" x14ac:dyDescent="0.2">
      <c r="B438" s="66"/>
      <c r="D438" s="157" t="s">
        <v>158</v>
      </c>
      <c r="E438" s="67" t="s">
        <v>1</v>
      </c>
      <c r="F438" s="158" t="s">
        <v>594</v>
      </c>
      <c r="H438" s="159">
        <v>0.08</v>
      </c>
      <c r="I438" s="110"/>
      <c r="L438" s="66"/>
      <c r="M438" s="68"/>
      <c r="T438" s="69"/>
      <c r="AT438" s="67" t="s">
        <v>158</v>
      </c>
      <c r="AU438" s="67" t="s">
        <v>79</v>
      </c>
      <c r="AV438" s="12" t="s">
        <v>79</v>
      </c>
      <c r="AW438" s="12" t="s">
        <v>26</v>
      </c>
      <c r="AX438" s="12" t="s">
        <v>77</v>
      </c>
      <c r="AY438" s="67" t="s">
        <v>147</v>
      </c>
    </row>
    <row r="439" spans="2:65" s="1" customFormat="1" ht="24.2" customHeight="1" x14ac:dyDescent="0.2">
      <c r="B439" s="21"/>
      <c r="C439" s="152" t="s">
        <v>595</v>
      </c>
      <c r="D439" s="152" t="s">
        <v>149</v>
      </c>
      <c r="E439" s="153" t="s">
        <v>596</v>
      </c>
      <c r="F439" s="154" t="s">
        <v>597</v>
      </c>
      <c r="G439" s="155" t="s">
        <v>152</v>
      </c>
      <c r="H439" s="156">
        <v>31.893999999999998</v>
      </c>
      <c r="I439" s="58"/>
      <c r="J439" s="128">
        <f>ROUND(I439*H439,2)</f>
        <v>0</v>
      </c>
      <c r="K439" s="129"/>
      <c r="L439" s="21"/>
      <c r="M439" s="60" t="s">
        <v>1</v>
      </c>
      <c r="N439" s="61" t="s">
        <v>34</v>
      </c>
      <c r="O439" s="62">
        <v>5.3999999999999999E-2</v>
      </c>
      <c r="P439" s="62">
        <f>O439*H439</f>
        <v>1.7222759999999999</v>
      </c>
      <c r="Q439" s="62">
        <v>0</v>
      </c>
      <c r="R439" s="62">
        <f>Q439*H439</f>
        <v>0</v>
      </c>
      <c r="S439" s="62">
        <v>0</v>
      </c>
      <c r="T439" s="63">
        <f>S439*H439</f>
        <v>0</v>
      </c>
      <c r="AR439" s="64" t="s">
        <v>247</v>
      </c>
      <c r="AT439" s="64" t="s">
        <v>149</v>
      </c>
      <c r="AU439" s="64" t="s">
        <v>79</v>
      </c>
      <c r="AY439" s="17" t="s">
        <v>147</v>
      </c>
      <c r="BE439" s="65">
        <f>IF(N439="základní",J439,0)</f>
        <v>0</v>
      </c>
      <c r="BF439" s="65">
        <f>IF(N439="snížená",J439,0)</f>
        <v>0</v>
      </c>
      <c r="BG439" s="65">
        <f>IF(N439="zákl. přenesená",J439,0)</f>
        <v>0</v>
      </c>
      <c r="BH439" s="65">
        <f>IF(N439="sníž. přenesená",J439,0)</f>
        <v>0</v>
      </c>
      <c r="BI439" s="65">
        <f>IF(N439="nulová",J439,0)</f>
        <v>0</v>
      </c>
      <c r="BJ439" s="17" t="s">
        <v>77</v>
      </c>
      <c r="BK439" s="65">
        <f>ROUND(I439*H439,2)</f>
        <v>0</v>
      </c>
      <c r="BL439" s="17" t="s">
        <v>247</v>
      </c>
      <c r="BM439" s="64" t="s">
        <v>598</v>
      </c>
    </row>
    <row r="440" spans="2:65" s="12" customFormat="1" x14ac:dyDescent="0.2">
      <c r="B440" s="66"/>
      <c r="D440" s="157" t="s">
        <v>158</v>
      </c>
      <c r="E440" s="67" t="s">
        <v>1</v>
      </c>
      <c r="F440" s="158" t="s">
        <v>599</v>
      </c>
      <c r="H440" s="159">
        <v>31.893999999999998</v>
      </c>
      <c r="I440" s="110"/>
      <c r="L440" s="66"/>
      <c r="M440" s="68"/>
      <c r="T440" s="69"/>
      <c r="AT440" s="67" t="s">
        <v>158</v>
      </c>
      <c r="AU440" s="67" t="s">
        <v>79</v>
      </c>
      <c r="AV440" s="12" t="s">
        <v>79</v>
      </c>
      <c r="AW440" s="12" t="s">
        <v>26</v>
      </c>
      <c r="AX440" s="12" t="s">
        <v>77</v>
      </c>
      <c r="AY440" s="67" t="s">
        <v>147</v>
      </c>
    </row>
    <row r="441" spans="2:65" s="1" customFormat="1" ht="16.5" customHeight="1" x14ac:dyDescent="0.2">
      <c r="B441" s="21"/>
      <c r="C441" s="163" t="s">
        <v>600</v>
      </c>
      <c r="D441" s="163" t="s">
        <v>214</v>
      </c>
      <c r="E441" s="164" t="s">
        <v>591</v>
      </c>
      <c r="F441" s="165" t="s">
        <v>592</v>
      </c>
      <c r="G441" s="166" t="s">
        <v>204</v>
      </c>
      <c r="H441" s="167">
        <v>1.0999999999999999E-2</v>
      </c>
      <c r="I441" s="78"/>
      <c r="J441" s="130">
        <f>ROUND(I441*H441,2)</f>
        <v>0</v>
      </c>
      <c r="K441" s="131"/>
      <c r="L441" s="79"/>
      <c r="M441" s="80" t="s">
        <v>1</v>
      </c>
      <c r="N441" s="81" t="s">
        <v>34</v>
      </c>
      <c r="O441" s="62">
        <v>0</v>
      </c>
      <c r="P441" s="62">
        <f>O441*H441</f>
        <v>0</v>
      </c>
      <c r="Q441" s="62">
        <v>1</v>
      </c>
      <c r="R441" s="62">
        <f>Q441*H441</f>
        <v>1.0999999999999999E-2</v>
      </c>
      <c r="S441" s="62">
        <v>0</v>
      </c>
      <c r="T441" s="63">
        <f>S441*H441</f>
        <v>0</v>
      </c>
      <c r="AR441" s="64" t="s">
        <v>343</v>
      </c>
      <c r="AT441" s="64" t="s">
        <v>214</v>
      </c>
      <c r="AU441" s="64" t="s">
        <v>79</v>
      </c>
      <c r="AY441" s="17" t="s">
        <v>147</v>
      </c>
      <c r="BE441" s="65">
        <f>IF(N441="základní",J441,0)</f>
        <v>0</v>
      </c>
      <c r="BF441" s="65">
        <f>IF(N441="snížená",J441,0)</f>
        <v>0</v>
      </c>
      <c r="BG441" s="65">
        <f>IF(N441="zákl. přenesená",J441,0)</f>
        <v>0</v>
      </c>
      <c r="BH441" s="65">
        <f>IF(N441="sníž. přenesená",J441,0)</f>
        <v>0</v>
      </c>
      <c r="BI441" s="65">
        <f>IF(N441="nulová",J441,0)</f>
        <v>0</v>
      </c>
      <c r="BJ441" s="17" t="s">
        <v>77</v>
      </c>
      <c r="BK441" s="65">
        <f>ROUND(I441*H441,2)</f>
        <v>0</v>
      </c>
      <c r="BL441" s="17" t="s">
        <v>247</v>
      </c>
      <c r="BM441" s="64" t="s">
        <v>601</v>
      </c>
    </row>
    <row r="442" spans="2:65" s="12" customFormat="1" x14ac:dyDescent="0.2">
      <c r="B442" s="66"/>
      <c r="D442" s="157" t="s">
        <v>158</v>
      </c>
      <c r="E442" s="67" t="s">
        <v>1</v>
      </c>
      <c r="F442" s="158" t="s">
        <v>602</v>
      </c>
      <c r="H442" s="159">
        <v>1.0999999999999999E-2</v>
      </c>
      <c r="I442" s="110"/>
      <c r="L442" s="66"/>
      <c r="M442" s="68"/>
      <c r="T442" s="69"/>
      <c r="AT442" s="67" t="s">
        <v>158</v>
      </c>
      <c r="AU442" s="67" t="s">
        <v>79</v>
      </c>
      <c r="AV442" s="12" t="s">
        <v>79</v>
      </c>
      <c r="AW442" s="12" t="s">
        <v>26</v>
      </c>
      <c r="AX442" s="12" t="s">
        <v>77</v>
      </c>
      <c r="AY442" s="67" t="s">
        <v>147</v>
      </c>
    </row>
    <row r="443" spans="2:65" s="1" customFormat="1" ht="24.2" customHeight="1" x14ac:dyDescent="0.2">
      <c r="B443" s="21"/>
      <c r="C443" s="152" t="s">
        <v>603</v>
      </c>
      <c r="D443" s="152" t="s">
        <v>149</v>
      </c>
      <c r="E443" s="153" t="s">
        <v>604</v>
      </c>
      <c r="F443" s="154" t="s">
        <v>605</v>
      </c>
      <c r="G443" s="155" t="s">
        <v>152</v>
      </c>
      <c r="H443" s="156">
        <v>531.62199999999996</v>
      </c>
      <c r="I443" s="58"/>
      <c r="J443" s="128">
        <f>ROUND(I443*H443,2)</f>
        <v>0</v>
      </c>
      <c r="K443" s="129"/>
      <c r="L443" s="21"/>
      <c r="M443" s="60" t="s">
        <v>1</v>
      </c>
      <c r="N443" s="61" t="s">
        <v>34</v>
      </c>
      <c r="O443" s="62">
        <v>0.222</v>
      </c>
      <c r="P443" s="62">
        <f>O443*H443</f>
        <v>118.020084</v>
      </c>
      <c r="Q443" s="62">
        <v>4.0000000000000002E-4</v>
      </c>
      <c r="R443" s="62">
        <f>Q443*H443</f>
        <v>0.2126488</v>
      </c>
      <c r="S443" s="62">
        <v>0</v>
      </c>
      <c r="T443" s="63">
        <f>S443*H443</f>
        <v>0</v>
      </c>
      <c r="AR443" s="64" t="s">
        <v>247</v>
      </c>
      <c r="AT443" s="64" t="s">
        <v>149</v>
      </c>
      <c r="AU443" s="64" t="s">
        <v>79</v>
      </c>
      <c r="AY443" s="17" t="s">
        <v>147</v>
      </c>
      <c r="BE443" s="65">
        <f>IF(N443="základní",J443,0)</f>
        <v>0</v>
      </c>
      <c r="BF443" s="65">
        <f>IF(N443="snížená",J443,0)</f>
        <v>0</v>
      </c>
      <c r="BG443" s="65">
        <f>IF(N443="zákl. přenesená",J443,0)</f>
        <v>0</v>
      </c>
      <c r="BH443" s="65">
        <f>IF(N443="sníž. přenesená",J443,0)</f>
        <v>0</v>
      </c>
      <c r="BI443" s="65">
        <f>IF(N443="nulová",J443,0)</f>
        <v>0</v>
      </c>
      <c r="BJ443" s="17" t="s">
        <v>77</v>
      </c>
      <c r="BK443" s="65">
        <f>ROUND(I443*H443,2)</f>
        <v>0</v>
      </c>
      <c r="BL443" s="17" t="s">
        <v>247</v>
      </c>
      <c r="BM443" s="64" t="s">
        <v>606</v>
      </c>
    </row>
    <row r="444" spans="2:65" s="13" customFormat="1" x14ac:dyDescent="0.2">
      <c r="B444" s="70"/>
      <c r="D444" s="157" t="s">
        <v>158</v>
      </c>
      <c r="E444" s="71" t="s">
        <v>1</v>
      </c>
      <c r="F444" s="160" t="s">
        <v>588</v>
      </c>
      <c r="H444" s="71" t="s">
        <v>1</v>
      </c>
      <c r="I444" s="111"/>
      <c r="L444" s="70"/>
      <c r="M444" s="72"/>
      <c r="T444" s="73"/>
      <c r="AT444" s="71" t="s">
        <v>158</v>
      </c>
      <c r="AU444" s="71" t="s">
        <v>79</v>
      </c>
      <c r="AV444" s="13" t="s">
        <v>77</v>
      </c>
      <c r="AW444" s="13" t="s">
        <v>26</v>
      </c>
      <c r="AX444" s="13" t="s">
        <v>69</v>
      </c>
      <c r="AY444" s="71" t="s">
        <v>147</v>
      </c>
    </row>
    <row r="445" spans="2:65" s="12" customFormat="1" x14ac:dyDescent="0.2">
      <c r="B445" s="66"/>
      <c r="D445" s="157" t="s">
        <v>158</v>
      </c>
      <c r="E445" s="67" t="s">
        <v>1</v>
      </c>
      <c r="F445" s="158" t="s">
        <v>607</v>
      </c>
      <c r="H445" s="159">
        <v>531.62199999999996</v>
      </c>
      <c r="I445" s="110"/>
      <c r="L445" s="66"/>
      <c r="M445" s="68"/>
      <c r="T445" s="69"/>
      <c r="AT445" s="67" t="s">
        <v>158</v>
      </c>
      <c r="AU445" s="67" t="s">
        <v>79</v>
      </c>
      <c r="AV445" s="12" t="s">
        <v>79</v>
      </c>
      <c r="AW445" s="12" t="s">
        <v>26</v>
      </c>
      <c r="AX445" s="12" t="s">
        <v>77</v>
      </c>
      <c r="AY445" s="67" t="s">
        <v>147</v>
      </c>
    </row>
    <row r="446" spans="2:65" s="1" customFormat="1" ht="49.15" customHeight="1" x14ac:dyDescent="0.2">
      <c r="B446" s="21"/>
      <c r="C446" s="163" t="s">
        <v>608</v>
      </c>
      <c r="D446" s="163" t="s">
        <v>214</v>
      </c>
      <c r="E446" s="164" t="s">
        <v>609</v>
      </c>
      <c r="F446" s="165" t="s">
        <v>610</v>
      </c>
      <c r="G446" s="166" t="s">
        <v>152</v>
      </c>
      <c r="H446" s="167">
        <v>305.68299999999999</v>
      </c>
      <c r="I446" s="78"/>
      <c r="J446" s="130">
        <f>ROUND(I446*H446,2)</f>
        <v>0</v>
      </c>
      <c r="K446" s="131"/>
      <c r="L446" s="79"/>
      <c r="M446" s="80" t="s">
        <v>1</v>
      </c>
      <c r="N446" s="81" t="s">
        <v>34</v>
      </c>
      <c r="O446" s="62">
        <v>0</v>
      </c>
      <c r="P446" s="62">
        <f>O446*H446</f>
        <v>0</v>
      </c>
      <c r="Q446" s="62">
        <v>5.4000000000000003E-3</v>
      </c>
      <c r="R446" s="62">
        <f>Q446*H446</f>
        <v>1.6506882</v>
      </c>
      <c r="S446" s="62">
        <v>0</v>
      </c>
      <c r="T446" s="63">
        <f>S446*H446</f>
        <v>0</v>
      </c>
      <c r="AR446" s="64" t="s">
        <v>343</v>
      </c>
      <c r="AT446" s="64" t="s">
        <v>214</v>
      </c>
      <c r="AU446" s="64" t="s">
        <v>79</v>
      </c>
      <c r="AY446" s="17" t="s">
        <v>147</v>
      </c>
      <c r="BE446" s="65">
        <f>IF(N446="základní",J446,0)</f>
        <v>0</v>
      </c>
      <c r="BF446" s="65">
        <f>IF(N446="snížená",J446,0)</f>
        <v>0</v>
      </c>
      <c r="BG446" s="65">
        <f>IF(N446="zákl. přenesená",J446,0)</f>
        <v>0</v>
      </c>
      <c r="BH446" s="65">
        <f>IF(N446="sníž. přenesená",J446,0)</f>
        <v>0</v>
      </c>
      <c r="BI446" s="65">
        <f>IF(N446="nulová",J446,0)</f>
        <v>0</v>
      </c>
      <c r="BJ446" s="17" t="s">
        <v>77</v>
      </c>
      <c r="BK446" s="65">
        <f>ROUND(I446*H446,2)</f>
        <v>0</v>
      </c>
      <c r="BL446" s="17" t="s">
        <v>247</v>
      </c>
      <c r="BM446" s="64" t="s">
        <v>611</v>
      </c>
    </row>
    <row r="447" spans="2:65" s="12" customFormat="1" x14ac:dyDescent="0.2">
      <c r="B447" s="66"/>
      <c r="D447" s="157" t="s">
        <v>158</v>
      </c>
      <c r="E447" s="67" t="s">
        <v>1</v>
      </c>
      <c r="F447" s="158" t="s">
        <v>612</v>
      </c>
      <c r="H447" s="159">
        <v>305.68299999999999</v>
      </c>
      <c r="I447" s="110"/>
      <c r="L447" s="66"/>
      <c r="M447" s="68"/>
      <c r="T447" s="69"/>
      <c r="AT447" s="67" t="s">
        <v>158</v>
      </c>
      <c r="AU447" s="67" t="s">
        <v>79</v>
      </c>
      <c r="AV447" s="12" t="s">
        <v>79</v>
      </c>
      <c r="AW447" s="12" t="s">
        <v>26</v>
      </c>
      <c r="AX447" s="12" t="s">
        <v>77</v>
      </c>
      <c r="AY447" s="67" t="s">
        <v>147</v>
      </c>
    </row>
    <row r="448" spans="2:65" s="1" customFormat="1" ht="49.15" customHeight="1" x14ac:dyDescent="0.2">
      <c r="B448" s="21"/>
      <c r="C448" s="163" t="s">
        <v>613</v>
      </c>
      <c r="D448" s="163" t="s">
        <v>214</v>
      </c>
      <c r="E448" s="164" t="s">
        <v>614</v>
      </c>
      <c r="F448" s="165" t="s">
        <v>615</v>
      </c>
      <c r="G448" s="166" t="s">
        <v>152</v>
      </c>
      <c r="H448" s="167">
        <v>305.68299999999999</v>
      </c>
      <c r="I448" s="78"/>
      <c r="J448" s="130">
        <f>ROUND(I448*H448,2)</f>
        <v>0</v>
      </c>
      <c r="K448" s="131"/>
      <c r="L448" s="79"/>
      <c r="M448" s="80" t="s">
        <v>1</v>
      </c>
      <c r="N448" s="81" t="s">
        <v>34</v>
      </c>
      <c r="O448" s="62">
        <v>0</v>
      </c>
      <c r="P448" s="62">
        <f>O448*H448</f>
        <v>0</v>
      </c>
      <c r="Q448" s="62">
        <v>4.7000000000000002E-3</v>
      </c>
      <c r="R448" s="62">
        <f>Q448*H448</f>
        <v>1.4367101</v>
      </c>
      <c r="S448" s="62">
        <v>0</v>
      </c>
      <c r="T448" s="63">
        <f>S448*H448</f>
        <v>0</v>
      </c>
      <c r="AR448" s="64" t="s">
        <v>343</v>
      </c>
      <c r="AT448" s="64" t="s">
        <v>214</v>
      </c>
      <c r="AU448" s="64" t="s">
        <v>79</v>
      </c>
      <c r="AY448" s="17" t="s">
        <v>147</v>
      </c>
      <c r="BE448" s="65">
        <f>IF(N448="základní",J448,0)</f>
        <v>0</v>
      </c>
      <c r="BF448" s="65">
        <f>IF(N448="snížená",J448,0)</f>
        <v>0</v>
      </c>
      <c r="BG448" s="65">
        <f>IF(N448="zákl. přenesená",J448,0)</f>
        <v>0</v>
      </c>
      <c r="BH448" s="65">
        <f>IF(N448="sníž. přenesená",J448,0)</f>
        <v>0</v>
      </c>
      <c r="BI448" s="65">
        <f>IF(N448="nulová",J448,0)</f>
        <v>0</v>
      </c>
      <c r="BJ448" s="17" t="s">
        <v>77</v>
      </c>
      <c r="BK448" s="65">
        <f>ROUND(I448*H448,2)</f>
        <v>0</v>
      </c>
      <c r="BL448" s="17" t="s">
        <v>247</v>
      </c>
      <c r="BM448" s="64" t="s">
        <v>616</v>
      </c>
    </row>
    <row r="449" spans="2:65" s="12" customFormat="1" x14ac:dyDescent="0.2">
      <c r="B449" s="66"/>
      <c r="D449" s="157" t="s">
        <v>158</v>
      </c>
      <c r="E449" s="67" t="s">
        <v>1</v>
      </c>
      <c r="F449" s="158" t="s">
        <v>612</v>
      </c>
      <c r="H449" s="159">
        <v>305.68299999999999</v>
      </c>
      <c r="I449" s="110"/>
      <c r="L449" s="66"/>
      <c r="M449" s="68"/>
      <c r="T449" s="69"/>
      <c r="AT449" s="67" t="s">
        <v>158</v>
      </c>
      <c r="AU449" s="67" t="s">
        <v>79</v>
      </c>
      <c r="AV449" s="12" t="s">
        <v>79</v>
      </c>
      <c r="AW449" s="12" t="s">
        <v>26</v>
      </c>
      <c r="AX449" s="12" t="s">
        <v>77</v>
      </c>
      <c r="AY449" s="67" t="s">
        <v>147</v>
      </c>
    </row>
    <row r="450" spans="2:65" s="1" customFormat="1" ht="24.2" customHeight="1" x14ac:dyDescent="0.2">
      <c r="B450" s="21"/>
      <c r="C450" s="152" t="s">
        <v>617</v>
      </c>
      <c r="D450" s="152" t="s">
        <v>149</v>
      </c>
      <c r="E450" s="153" t="s">
        <v>618</v>
      </c>
      <c r="F450" s="154" t="s">
        <v>619</v>
      </c>
      <c r="G450" s="155" t="s">
        <v>152</v>
      </c>
      <c r="H450" s="156">
        <v>63.787999999999997</v>
      </c>
      <c r="I450" s="58"/>
      <c r="J450" s="128">
        <f>ROUND(I450*H450,2)</f>
        <v>0</v>
      </c>
      <c r="K450" s="129"/>
      <c r="L450" s="21"/>
      <c r="M450" s="60" t="s">
        <v>1</v>
      </c>
      <c r="N450" s="61" t="s">
        <v>34</v>
      </c>
      <c r="O450" s="62">
        <v>0.26</v>
      </c>
      <c r="P450" s="62">
        <f>O450*H450</f>
        <v>16.584879999999998</v>
      </c>
      <c r="Q450" s="62">
        <v>4.0000000000000002E-4</v>
      </c>
      <c r="R450" s="62">
        <f>Q450*H450</f>
        <v>2.5515199999999998E-2</v>
      </c>
      <c r="S450" s="62">
        <v>0</v>
      </c>
      <c r="T450" s="63">
        <f>S450*H450</f>
        <v>0</v>
      </c>
      <c r="AR450" s="64" t="s">
        <v>247</v>
      </c>
      <c r="AT450" s="64" t="s">
        <v>149</v>
      </c>
      <c r="AU450" s="64" t="s">
        <v>79</v>
      </c>
      <c r="AY450" s="17" t="s">
        <v>147</v>
      </c>
      <c r="BE450" s="65">
        <f>IF(N450="základní",J450,0)</f>
        <v>0</v>
      </c>
      <c r="BF450" s="65">
        <f>IF(N450="snížená",J450,0)</f>
        <v>0</v>
      </c>
      <c r="BG450" s="65">
        <f>IF(N450="zákl. přenesená",J450,0)</f>
        <v>0</v>
      </c>
      <c r="BH450" s="65">
        <f>IF(N450="sníž. přenesená",J450,0)</f>
        <v>0</v>
      </c>
      <c r="BI450" s="65">
        <f>IF(N450="nulová",J450,0)</f>
        <v>0</v>
      </c>
      <c r="BJ450" s="17" t="s">
        <v>77</v>
      </c>
      <c r="BK450" s="65">
        <f>ROUND(I450*H450,2)</f>
        <v>0</v>
      </c>
      <c r="BL450" s="17" t="s">
        <v>247</v>
      </c>
      <c r="BM450" s="64" t="s">
        <v>620</v>
      </c>
    </row>
    <row r="451" spans="2:65" s="12" customFormat="1" x14ac:dyDescent="0.2">
      <c r="B451" s="66"/>
      <c r="D451" s="157" t="s">
        <v>158</v>
      </c>
      <c r="E451" s="67" t="s">
        <v>1</v>
      </c>
      <c r="F451" s="158" t="s">
        <v>621</v>
      </c>
      <c r="H451" s="159">
        <v>63.787999999999997</v>
      </c>
      <c r="I451" s="110"/>
      <c r="L451" s="66"/>
      <c r="M451" s="68"/>
      <c r="T451" s="69"/>
      <c r="AT451" s="67" t="s">
        <v>158</v>
      </c>
      <c r="AU451" s="67" t="s">
        <v>79</v>
      </c>
      <c r="AV451" s="12" t="s">
        <v>79</v>
      </c>
      <c r="AW451" s="12" t="s">
        <v>26</v>
      </c>
      <c r="AX451" s="12" t="s">
        <v>77</v>
      </c>
      <c r="AY451" s="67" t="s">
        <v>147</v>
      </c>
    </row>
    <row r="452" spans="2:65" s="1" customFormat="1" ht="49.15" customHeight="1" x14ac:dyDescent="0.2">
      <c r="B452" s="21"/>
      <c r="C452" s="163" t="s">
        <v>622</v>
      </c>
      <c r="D452" s="163" t="s">
        <v>214</v>
      </c>
      <c r="E452" s="164" t="s">
        <v>609</v>
      </c>
      <c r="F452" s="165" t="s">
        <v>610</v>
      </c>
      <c r="G452" s="166" t="s">
        <v>152</v>
      </c>
      <c r="H452" s="167">
        <v>38.273000000000003</v>
      </c>
      <c r="I452" s="78"/>
      <c r="J452" s="130">
        <f>ROUND(I452*H452,2)</f>
        <v>0</v>
      </c>
      <c r="K452" s="131"/>
      <c r="L452" s="79"/>
      <c r="M452" s="80" t="s">
        <v>1</v>
      </c>
      <c r="N452" s="81" t="s">
        <v>34</v>
      </c>
      <c r="O452" s="62">
        <v>0</v>
      </c>
      <c r="P452" s="62">
        <f>O452*H452</f>
        <v>0</v>
      </c>
      <c r="Q452" s="62">
        <v>5.4000000000000003E-3</v>
      </c>
      <c r="R452" s="62">
        <f>Q452*H452</f>
        <v>0.20667420000000003</v>
      </c>
      <c r="S452" s="62">
        <v>0</v>
      </c>
      <c r="T452" s="63">
        <f>S452*H452</f>
        <v>0</v>
      </c>
      <c r="AR452" s="64" t="s">
        <v>343</v>
      </c>
      <c r="AT452" s="64" t="s">
        <v>214</v>
      </c>
      <c r="AU452" s="64" t="s">
        <v>79</v>
      </c>
      <c r="AY452" s="17" t="s">
        <v>147</v>
      </c>
      <c r="BE452" s="65">
        <f>IF(N452="základní",J452,0)</f>
        <v>0</v>
      </c>
      <c r="BF452" s="65">
        <f>IF(N452="snížená",J452,0)</f>
        <v>0</v>
      </c>
      <c r="BG452" s="65">
        <f>IF(N452="zákl. přenesená",J452,0)</f>
        <v>0</v>
      </c>
      <c r="BH452" s="65">
        <f>IF(N452="sníž. přenesená",J452,0)</f>
        <v>0</v>
      </c>
      <c r="BI452" s="65">
        <f>IF(N452="nulová",J452,0)</f>
        <v>0</v>
      </c>
      <c r="BJ452" s="17" t="s">
        <v>77</v>
      </c>
      <c r="BK452" s="65">
        <f>ROUND(I452*H452,2)</f>
        <v>0</v>
      </c>
      <c r="BL452" s="17" t="s">
        <v>247</v>
      </c>
      <c r="BM452" s="64" t="s">
        <v>623</v>
      </c>
    </row>
    <row r="453" spans="2:65" s="12" customFormat="1" x14ac:dyDescent="0.2">
      <c r="B453" s="66"/>
      <c r="D453" s="157" t="s">
        <v>158</v>
      </c>
      <c r="E453" s="67" t="s">
        <v>1</v>
      </c>
      <c r="F453" s="158" t="s">
        <v>624</v>
      </c>
      <c r="H453" s="159">
        <v>38.273000000000003</v>
      </c>
      <c r="I453" s="110"/>
      <c r="L453" s="66"/>
      <c r="M453" s="68"/>
      <c r="T453" s="69"/>
      <c r="AT453" s="67" t="s">
        <v>158</v>
      </c>
      <c r="AU453" s="67" t="s">
        <v>79</v>
      </c>
      <c r="AV453" s="12" t="s">
        <v>79</v>
      </c>
      <c r="AW453" s="12" t="s">
        <v>26</v>
      </c>
      <c r="AX453" s="12" t="s">
        <v>77</v>
      </c>
      <c r="AY453" s="67" t="s">
        <v>147</v>
      </c>
    </row>
    <row r="454" spans="2:65" s="1" customFormat="1" ht="49.15" customHeight="1" x14ac:dyDescent="0.2">
      <c r="B454" s="21"/>
      <c r="C454" s="163" t="s">
        <v>625</v>
      </c>
      <c r="D454" s="163" t="s">
        <v>214</v>
      </c>
      <c r="E454" s="164" t="s">
        <v>614</v>
      </c>
      <c r="F454" s="165" t="s">
        <v>615</v>
      </c>
      <c r="G454" s="166" t="s">
        <v>152</v>
      </c>
      <c r="H454" s="167">
        <v>38.273000000000003</v>
      </c>
      <c r="I454" s="78"/>
      <c r="J454" s="130">
        <f>ROUND(I454*H454,2)</f>
        <v>0</v>
      </c>
      <c r="K454" s="131"/>
      <c r="L454" s="79"/>
      <c r="M454" s="80" t="s">
        <v>1</v>
      </c>
      <c r="N454" s="81" t="s">
        <v>34</v>
      </c>
      <c r="O454" s="62">
        <v>0</v>
      </c>
      <c r="P454" s="62">
        <f>O454*H454</f>
        <v>0</v>
      </c>
      <c r="Q454" s="62">
        <v>4.7000000000000002E-3</v>
      </c>
      <c r="R454" s="62">
        <f>Q454*H454</f>
        <v>0.17988310000000002</v>
      </c>
      <c r="S454" s="62">
        <v>0</v>
      </c>
      <c r="T454" s="63">
        <f>S454*H454</f>
        <v>0</v>
      </c>
      <c r="AR454" s="64" t="s">
        <v>343</v>
      </c>
      <c r="AT454" s="64" t="s">
        <v>214</v>
      </c>
      <c r="AU454" s="64" t="s">
        <v>79</v>
      </c>
      <c r="AY454" s="17" t="s">
        <v>147</v>
      </c>
      <c r="BE454" s="65">
        <f>IF(N454="základní",J454,0)</f>
        <v>0</v>
      </c>
      <c r="BF454" s="65">
        <f>IF(N454="snížená",J454,0)</f>
        <v>0</v>
      </c>
      <c r="BG454" s="65">
        <f>IF(N454="zákl. přenesená",J454,0)</f>
        <v>0</v>
      </c>
      <c r="BH454" s="65">
        <f>IF(N454="sníž. přenesená",J454,0)</f>
        <v>0</v>
      </c>
      <c r="BI454" s="65">
        <f>IF(N454="nulová",J454,0)</f>
        <v>0</v>
      </c>
      <c r="BJ454" s="17" t="s">
        <v>77</v>
      </c>
      <c r="BK454" s="65">
        <f>ROUND(I454*H454,2)</f>
        <v>0</v>
      </c>
      <c r="BL454" s="17" t="s">
        <v>247</v>
      </c>
      <c r="BM454" s="64" t="s">
        <v>626</v>
      </c>
    </row>
    <row r="455" spans="2:65" s="12" customFormat="1" x14ac:dyDescent="0.2">
      <c r="B455" s="66"/>
      <c r="D455" s="157" t="s">
        <v>158</v>
      </c>
      <c r="E455" s="67" t="s">
        <v>1</v>
      </c>
      <c r="F455" s="158" t="s">
        <v>624</v>
      </c>
      <c r="H455" s="159">
        <v>38.273000000000003</v>
      </c>
      <c r="I455" s="110"/>
      <c r="L455" s="66"/>
      <c r="M455" s="68"/>
      <c r="T455" s="69"/>
      <c r="AT455" s="67" t="s">
        <v>158</v>
      </c>
      <c r="AU455" s="67" t="s">
        <v>79</v>
      </c>
      <c r="AV455" s="12" t="s">
        <v>79</v>
      </c>
      <c r="AW455" s="12" t="s">
        <v>26</v>
      </c>
      <c r="AX455" s="12" t="s">
        <v>77</v>
      </c>
      <c r="AY455" s="67" t="s">
        <v>147</v>
      </c>
    </row>
    <row r="456" spans="2:65" s="1" customFormat="1" ht="24.2" customHeight="1" x14ac:dyDescent="0.2">
      <c r="B456" s="21"/>
      <c r="C456" s="152" t="s">
        <v>627</v>
      </c>
      <c r="D456" s="152" t="s">
        <v>149</v>
      </c>
      <c r="E456" s="153" t="s">
        <v>628</v>
      </c>
      <c r="F456" s="154" t="s">
        <v>629</v>
      </c>
      <c r="G456" s="155" t="s">
        <v>152</v>
      </c>
      <c r="H456" s="156">
        <v>75.212000000000003</v>
      </c>
      <c r="I456" s="58"/>
      <c r="J456" s="128">
        <f>ROUND(I456*H456,2)</f>
        <v>0</v>
      </c>
      <c r="K456" s="129"/>
      <c r="L456" s="21"/>
      <c r="M456" s="60" t="s">
        <v>1</v>
      </c>
      <c r="N456" s="61" t="s">
        <v>34</v>
      </c>
      <c r="O456" s="62">
        <v>9.7000000000000003E-2</v>
      </c>
      <c r="P456" s="62">
        <f>O456*H456</f>
        <v>7.2955640000000006</v>
      </c>
      <c r="Q456" s="62">
        <v>4.0000000000000003E-5</v>
      </c>
      <c r="R456" s="62">
        <f>Q456*H456</f>
        <v>3.0084800000000004E-3</v>
      </c>
      <c r="S456" s="62">
        <v>0</v>
      </c>
      <c r="T456" s="63">
        <f>S456*H456</f>
        <v>0</v>
      </c>
      <c r="AR456" s="64" t="s">
        <v>247</v>
      </c>
      <c r="AT456" s="64" t="s">
        <v>149</v>
      </c>
      <c r="AU456" s="64" t="s">
        <v>79</v>
      </c>
      <c r="AY456" s="17" t="s">
        <v>147</v>
      </c>
      <c r="BE456" s="65">
        <f>IF(N456="základní",J456,0)</f>
        <v>0</v>
      </c>
      <c r="BF456" s="65">
        <f>IF(N456="snížená",J456,0)</f>
        <v>0</v>
      </c>
      <c r="BG456" s="65">
        <f>IF(N456="zákl. přenesená",J456,0)</f>
        <v>0</v>
      </c>
      <c r="BH456" s="65">
        <f>IF(N456="sníž. přenesená",J456,0)</f>
        <v>0</v>
      </c>
      <c r="BI456" s="65">
        <f>IF(N456="nulová",J456,0)</f>
        <v>0</v>
      </c>
      <c r="BJ456" s="17" t="s">
        <v>77</v>
      </c>
      <c r="BK456" s="65">
        <f>ROUND(I456*H456,2)</f>
        <v>0</v>
      </c>
      <c r="BL456" s="17" t="s">
        <v>247</v>
      </c>
      <c r="BM456" s="64" t="s">
        <v>630</v>
      </c>
    </row>
    <row r="457" spans="2:65" s="13" customFormat="1" x14ac:dyDescent="0.2">
      <c r="B457" s="70"/>
      <c r="D457" s="157" t="s">
        <v>158</v>
      </c>
      <c r="E457" s="71" t="s">
        <v>1</v>
      </c>
      <c r="F457" s="160" t="s">
        <v>631</v>
      </c>
      <c r="H457" s="71" t="s">
        <v>1</v>
      </c>
      <c r="I457" s="111"/>
      <c r="L457" s="70"/>
      <c r="M457" s="72"/>
      <c r="T457" s="73"/>
      <c r="AT457" s="71" t="s">
        <v>158</v>
      </c>
      <c r="AU457" s="71" t="s">
        <v>79</v>
      </c>
      <c r="AV457" s="13" t="s">
        <v>77</v>
      </c>
      <c r="AW457" s="13" t="s">
        <v>26</v>
      </c>
      <c r="AX457" s="13" t="s">
        <v>69</v>
      </c>
      <c r="AY457" s="71" t="s">
        <v>147</v>
      </c>
    </row>
    <row r="458" spans="2:65" s="12" customFormat="1" x14ac:dyDescent="0.2">
      <c r="B458" s="66"/>
      <c r="D458" s="157" t="s">
        <v>158</v>
      </c>
      <c r="E458" s="67" t="s">
        <v>1</v>
      </c>
      <c r="F458" s="158" t="s">
        <v>632</v>
      </c>
      <c r="H458" s="159">
        <v>69.281999999999996</v>
      </c>
      <c r="I458" s="110"/>
      <c r="L458" s="66"/>
      <c r="M458" s="68"/>
      <c r="T458" s="69"/>
      <c r="AT458" s="67" t="s">
        <v>158</v>
      </c>
      <c r="AU458" s="67" t="s">
        <v>79</v>
      </c>
      <c r="AV458" s="12" t="s">
        <v>79</v>
      </c>
      <c r="AW458" s="12" t="s">
        <v>26</v>
      </c>
      <c r="AX458" s="12" t="s">
        <v>69</v>
      </c>
      <c r="AY458" s="67" t="s">
        <v>147</v>
      </c>
    </row>
    <row r="459" spans="2:65" s="12" customFormat="1" x14ac:dyDescent="0.2">
      <c r="B459" s="66"/>
      <c r="D459" s="157" t="s">
        <v>158</v>
      </c>
      <c r="E459" s="67" t="s">
        <v>1</v>
      </c>
      <c r="F459" s="158" t="s">
        <v>633</v>
      </c>
      <c r="H459" s="159">
        <v>5.93</v>
      </c>
      <c r="I459" s="110"/>
      <c r="L459" s="66"/>
      <c r="M459" s="68"/>
      <c r="T459" s="69"/>
      <c r="AT459" s="67" t="s">
        <v>158</v>
      </c>
      <c r="AU459" s="67" t="s">
        <v>79</v>
      </c>
      <c r="AV459" s="12" t="s">
        <v>79</v>
      </c>
      <c r="AW459" s="12" t="s">
        <v>26</v>
      </c>
      <c r="AX459" s="12" t="s">
        <v>69</v>
      </c>
      <c r="AY459" s="67" t="s">
        <v>147</v>
      </c>
    </row>
    <row r="460" spans="2:65" s="14" customFormat="1" x14ac:dyDescent="0.2">
      <c r="B460" s="74"/>
      <c r="D460" s="157" t="s">
        <v>158</v>
      </c>
      <c r="E460" s="75" t="s">
        <v>1</v>
      </c>
      <c r="F460" s="161" t="s">
        <v>185</v>
      </c>
      <c r="H460" s="162">
        <v>75.211999999999989</v>
      </c>
      <c r="I460" s="112"/>
      <c r="L460" s="74"/>
      <c r="M460" s="76"/>
      <c r="T460" s="77"/>
      <c r="AT460" s="75" t="s">
        <v>158</v>
      </c>
      <c r="AU460" s="75" t="s">
        <v>79</v>
      </c>
      <c r="AV460" s="14" t="s">
        <v>153</v>
      </c>
      <c r="AW460" s="14" t="s">
        <v>26</v>
      </c>
      <c r="AX460" s="14" t="s">
        <v>77</v>
      </c>
      <c r="AY460" s="75" t="s">
        <v>147</v>
      </c>
    </row>
    <row r="461" spans="2:65" s="1" customFormat="1" ht="24.2" customHeight="1" x14ac:dyDescent="0.2">
      <c r="B461" s="21"/>
      <c r="C461" s="163" t="s">
        <v>634</v>
      </c>
      <c r="D461" s="163" t="s">
        <v>214</v>
      </c>
      <c r="E461" s="164" t="s">
        <v>635</v>
      </c>
      <c r="F461" s="165" t="s">
        <v>636</v>
      </c>
      <c r="G461" s="166" t="s">
        <v>152</v>
      </c>
      <c r="H461" s="167">
        <v>91.834000000000003</v>
      </c>
      <c r="I461" s="78"/>
      <c r="J461" s="130">
        <f>ROUND(I461*H461,2)</f>
        <v>0</v>
      </c>
      <c r="K461" s="131"/>
      <c r="L461" s="79"/>
      <c r="M461" s="80" t="s">
        <v>1</v>
      </c>
      <c r="N461" s="81" t="s">
        <v>34</v>
      </c>
      <c r="O461" s="62">
        <v>0</v>
      </c>
      <c r="P461" s="62">
        <f>O461*H461</f>
        <v>0</v>
      </c>
      <c r="Q461" s="62">
        <v>2.9999999999999997E-4</v>
      </c>
      <c r="R461" s="62">
        <f>Q461*H461</f>
        <v>2.7550199999999997E-2</v>
      </c>
      <c r="S461" s="62">
        <v>0</v>
      </c>
      <c r="T461" s="63">
        <f>S461*H461</f>
        <v>0</v>
      </c>
      <c r="AR461" s="64" t="s">
        <v>343</v>
      </c>
      <c r="AT461" s="64" t="s">
        <v>214</v>
      </c>
      <c r="AU461" s="64" t="s">
        <v>79</v>
      </c>
      <c r="AY461" s="17" t="s">
        <v>147</v>
      </c>
      <c r="BE461" s="65">
        <f>IF(N461="základní",J461,0)</f>
        <v>0</v>
      </c>
      <c r="BF461" s="65">
        <f>IF(N461="snížená",J461,0)</f>
        <v>0</v>
      </c>
      <c r="BG461" s="65">
        <f>IF(N461="zákl. přenesená",J461,0)</f>
        <v>0</v>
      </c>
      <c r="BH461" s="65">
        <f>IF(N461="sníž. přenesená",J461,0)</f>
        <v>0</v>
      </c>
      <c r="BI461" s="65">
        <f>IF(N461="nulová",J461,0)</f>
        <v>0</v>
      </c>
      <c r="BJ461" s="17" t="s">
        <v>77</v>
      </c>
      <c r="BK461" s="65">
        <f>ROUND(I461*H461,2)</f>
        <v>0</v>
      </c>
      <c r="BL461" s="17" t="s">
        <v>247</v>
      </c>
      <c r="BM461" s="64" t="s">
        <v>637</v>
      </c>
    </row>
    <row r="462" spans="2:65" s="12" customFormat="1" x14ac:dyDescent="0.2">
      <c r="B462" s="66"/>
      <c r="D462" s="157" t="s">
        <v>158</v>
      </c>
      <c r="E462" s="67" t="s">
        <v>1</v>
      </c>
      <c r="F462" s="158" t="s">
        <v>638</v>
      </c>
      <c r="H462" s="159">
        <v>91.834000000000003</v>
      </c>
      <c r="I462" s="110"/>
      <c r="L462" s="66"/>
      <c r="M462" s="68"/>
      <c r="T462" s="69"/>
      <c r="AT462" s="67" t="s">
        <v>158</v>
      </c>
      <c r="AU462" s="67" t="s">
        <v>79</v>
      </c>
      <c r="AV462" s="12" t="s">
        <v>79</v>
      </c>
      <c r="AW462" s="12" t="s">
        <v>26</v>
      </c>
      <c r="AX462" s="12" t="s">
        <v>77</v>
      </c>
      <c r="AY462" s="67" t="s">
        <v>147</v>
      </c>
    </row>
    <row r="463" spans="2:65" s="1" customFormat="1" ht="24.2" customHeight="1" x14ac:dyDescent="0.2">
      <c r="B463" s="21"/>
      <c r="C463" s="152" t="s">
        <v>81</v>
      </c>
      <c r="D463" s="152" t="s">
        <v>149</v>
      </c>
      <c r="E463" s="153" t="s">
        <v>639</v>
      </c>
      <c r="F463" s="154" t="s">
        <v>640</v>
      </c>
      <c r="G463" s="155" t="s">
        <v>152</v>
      </c>
      <c r="H463" s="156">
        <v>1.89</v>
      </c>
      <c r="I463" s="58"/>
      <c r="J463" s="128">
        <f>ROUND(I463*H463,2)</f>
        <v>0</v>
      </c>
      <c r="K463" s="129"/>
      <c r="L463" s="21"/>
      <c r="M463" s="60" t="s">
        <v>1</v>
      </c>
      <c r="N463" s="61" t="s">
        <v>34</v>
      </c>
      <c r="O463" s="62">
        <v>0.14000000000000001</v>
      </c>
      <c r="P463" s="62">
        <f>O463*H463</f>
        <v>0.2646</v>
      </c>
      <c r="Q463" s="62">
        <v>7.6999999999999996E-4</v>
      </c>
      <c r="R463" s="62">
        <f>Q463*H463</f>
        <v>1.4552999999999999E-3</v>
      </c>
      <c r="S463" s="62">
        <v>0</v>
      </c>
      <c r="T463" s="63">
        <f>S463*H463</f>
        <v>0</v>
      </c>
      <c r="AR463" s="64" t="s">
        <v>247</v>
      </c>
      <c r="AT463" s="64" t="s">
        <v>149</v>
      </c>
      <c r="AU463" s="64" t="s">
        <v>79</v>
      </c>
      <c r="AY463" s="17" t="s">
        <v>147</v>
      </c>
      <c r="BE463" s="65">
        <f>IF(N463="základní",J463,0)</f>
        <v>0</v>
      </c>
      <c r="BF463" s="65">
        <f>IF(N463="snížená",J463,0)</f>
        <v>0</v>
      </c>
      <c r="BG463" s="65">
        <f>IF(N463="zákl. přenesená",J463,0)</f>
        <v>0</v>
      </c>
      <c r="BH463" s="65">
        <f>IF(N463="sníž. přenesená",J463,0)</f>
        <v>0</v>
      </c>
      <c r="BI463" s="65">
        <f>IF(N463="nulová",J463,0)</f>
        <v>0</v>
      </c>
      <c r="BJ463" s="17" t="s">
        <v>77</v>
      </c>
      <c r="BK463" s="65">
        <f>ROUND(I463*H463,2)</f>
        <v>0</v>
      </c>
      <c r="BL463" s="17" t="s">
        <v>247</v>
      </c>
      <c r="BM463" s="64" t="s">
        <v>641</v>
      </c>
    </row>
    <row r="464" spans="2:65" s="13" customFormat="1" x14ac:dyDescent="0.2">
      <c r="B464" s="70"/>
      <c r="D464" s="157" t="s">
        <v>158</v>
      </c>
      <c r="E464" s="71" t="s">
        <v>1</v>
      </c>
      <c r="F464" s="160" t="s">
        <v>642</v>
      </c>
      <c r="H464" s="71" t="s">
        <v>1</v>
      </c>
      <c r="I464" s="111"/>
      <c r="L464" s="70"/>
      <c r="M464" s="72"/>
      <c r="T464" s="73"/>
      <c r="AT464" s="71" t="s">
        <v>158</v>
      </c>
      <c r="AU464" s="71" t="s">
        <v>79</v>
      </c>
      <c r="AV464" s="13" t="s">
        <v>77</v>
      </c>
      <c r="AW464" s="13" t="s">
        <v>26</v>
      </c>
      <c r="AX464" s="13" t="s">
        <v>69</v>
      </c>
      <c r="AY464" s="71" t="s">
        <v>147</v>
      </c>
    </row>
    <row r="465" spans="2:65" s="12" customFormat="1" x14ac:dyDescent="0.2">
      <c r="B465" s="66"/>
      <c r="D465" s="157" t="s">
        <v>158</v>
      </c>
      <c r="E465" s="67" t="s">
        <v>1</v>
      </c>
      <c r="F465" s="158" t="s">
        <v>643</v>
      </c>
      <c r="H465" s="159">
        <v>1.89</v>
      </c>
      <c r="I465" s="110"/>
      <c r="L465" s="66"/>
      <c r="M465" s="68"/>
      <c r="T465" s="69"/>
      <c r="AT465" s="67" t="s">
        <v>158</v>
      </c>
      <c r="AU465" s="67" t="s">
        <v>79</v>
      </c>
      <c r="AV465" s="12" t="s">
        <v>79</v>
      </c>
      <c r="AW465" s="12" t="s">
        <v>26</v>
      </c>
      <c r="AX465" s="12" t="s">
        <v>77</v>
      </c>
      <c r="AY465" s="67" t="s">
        <v>147</v>
      </c>
    </row>
    <row r="466" spans="2:65" s="1" customFormat="1" ht="16.5" customHeight="1" x14ac:dyDescent="0.2">
      <c r="B466" s="21"/>
      <c r="C466" s="163" t="s">
        <v>644</v>
      </c>
      <c r="D466" s="163" t="s">
        <v>214</v>
      </c>
      <c r="E466" s="164" t="s">
        <v>645</v>
      </c>
      <c r="F466" s="165" t="s">
        <v>646</v>
      </c>
      <c r="G466" s="166" t="s">
        <v>152</v>
      </c>
      <c r="H466" s="167">
        <v>2.1739999999999999</v>
      </c>
      <c r="I466" s="78"/>
      <c r="J466" s="130">
        <f>ROUND(I466*H466,2)</f>
        <v>0</v>
      </c>
      <c r="K466" s="131"/>
      <c r="L466" s="79"/>
      <c r="M466" s="80" t="s">
        <v>1</v>
      </c>
      <c r="N466" s="81" t="s">
        <v>34</v>
      </c>
      <c r="O466" s="62">
        <v>0</v>
      </c>
      <c r="P466" s="62">
        <f>O466*H466</f>
        <v>0</v>
      </c>
      <c r="Q466" s="62">
        <v>1.25E-3</v>
      </c>
      <c r="R466" s="62">
        <f>Q466*H466</f>
        <v>2.7174999999999999E-3</v>
      </c>
      <c r="S466" s="62">
        <v>0</v>
      </c>
      <c r="T466" s="63">
        <f>S466*H466</f>
        <v>0</v>
      </c>
      <c r="AR466" s="64" t="s">
        <v>343</v>
      </c>
      <c r="AT466" s="64" t="s">
        <v>214</v>
      </c>
      <c r="AU466" s="64" t="s">
        <v>79</v>
      </c>
      <c r="AY466" s="17" t="s">
        <v>147</v>
      </c>
      <c r="BE466" s="65">
        <f>IF(N466="základní",J466,0)</f>
        <v>0</v>
      </c>
      <c r="BF466" s="65">
        <f>IF(N466="snížená",J466,0)</f>
        <v>0</v>
      </c>
      <c r="BG466" s="65">
        <f>IF(N466="zákl. přenesená",J466,0)</f>
        <v>0</v>
      </c>
      <c r="BH466" s="65">
        <f>IF(N466="sníž. přenesená",J466,0)</f>
        <v>0</v>
      </c>
      <c r="BI466" s="65">
        <f>IF(N466="nulová",J466,0)</f>
        <v>0</v>
      </c>
      <c r="BJ466" s="17" t="s">
        <v>77</v>
      </c>
      <c r="BK466" s="65">
        <f>ROUND(I466*H466,2)</f>
        <v>0</v>
      </c>
      <c r="BL466" s="17" t="s">
        <v>247</v>
      </c>
      <c r="BM466" s="64" t="s">
        <v>647</v>
      </c>
    </row>
    <row r="467" spans="2:65" s="12" customFormat="1" x14ac:dyDescent="0.2">
      <c r="B467" s="66"/>
      <c r="D467" s="157" t="s">
        <v>158</v>
      </c>
      <c r="E467" s="67" t="s">
        <v>1</v>
      </c>
      <c r="F467" s="158" t="s">
        <v>648</v>
      </c>
      <c r="H467" s="159">
        <v>2.1739999999999999</v>
      </c>
      <c r="I467" s="110"/>
      <c r="L467" s="66"/>
      <c r="M467" s="68"/>
      <c r="T467" s="69"/>
      <c r="AT467" s="67" t="s">
        <v>158</v>
      </c>
      <c r="AU467" s="67" t="s">
        <v>79</v>
      </c>
      <c r="AV467" s="12" t="s">
        <v>79</v>
      </c>
      <c r="AW467" s="12" t="s">
        <v>26</v>
      </c>
      <c r="AX467" s="12" t="s">
        <v>77</v>
      </c>
      <c r="AY467" s="67" t="s">
        <v>147</v>
      </c>
    </row>
    <row r="468" spans="2:65" s="1" customFormat="1" ht="33" customHeight="1" x14ac:dyDescent="0.2">
      <c r="B468" s="21"/>
      <c r="C468" s="152" t="s">
        <v>649</v>
      </c>
      <c r="D468" s="152" t="s">
        <v>149</v>
      </c>
      <c r="E468" s="153" t="s">
        <v>650</v>
      </c>
      <c r="F468" s="154" t="s">
        <v>651</v>
      </c>
      <c r="G468" s="155" t="s">
        <v>204</v>
      </c>
      <c r="H468" s="156">
        <v>3.8380000000000001</v>
      </c>
      <c r="I468" s="58"/>
      <c r="J468" s="128">
        <f>ROUND(I468*H468,2)</f>
        <v>0</v>
      </c>
      <c r="K468" s="129"/>
      <c r="L468" s="21"/>
      <c r="M468" s="60" t="s">
        <v>1</v>
      </c>
      <c r="N468" s="61" t="s">
        <v>34</v>
      </c>
      <c r="O468" s="62">
        <v>1.5149999999999999</v>
      </c>
      <c r="P468" s="62">
        <f>O468*H468</f>
        <v>5.8145699999999998</v>
      </c>
      <c r="Q468" s="62">
        <v>0</v>
      </c>
      <c r="R468" s="62">
        <f>Q468*H468</f>
        <v>0</v>
      </c>
      <c r="S468" s="62">
        <v>0</v>
      </c>
      <c r="T468" s="63">
        <f>S468*H468</f>
        <v>0</v>
      </c>
      <c r="AR468" s="64" t="s">
        <v>247</v>
      </c>
      <c r="AT468" s="64" t="s">
        <v>149</v>
      </c>
      <c r="AU468" s="64" t="s">
        <v>79</v>
      </c>
      <c r="AY468" s="17" t="s">
        <v>147</v>
      </c>
      <c r="BE468" s="65">
        <f>IF(N468="základní",J468,0)</f>
        <v>0</v>
      </c>
      <c r="BF468" s="65">
        <f>IF(N468="snížená",J468,0)</f>
        <v>0</v>
      </c>
      <c r="BG468" s="65">
        <f>IF(N468="zákl. přenesená",J468,0)</f>
        <v>0</v>
      </c>
      <c r="BH468" s="65">
        <f>IF(N468="sníž. přenesená",J468,0)</f>
        <v>0</v>
      </c>
      <c r="BI468" s="65">
        <f>IF(N468="nulová",J468,0)</f>
        <v>0</v>
      </c>
      <c r="BJ468" s="17" t="s">
        <v>77</v>
      </c>
      <c r="BK468" s="65">
        <f>ROUND(I468*H468,2)</f>
        <v>0</v>
      </c>
      <c r="BL468" s="17" t="s">
        <v>247</v>
      </c>
      <c r="BM468" s="64" t="s">
        <v>652</v>
      </c>
    </row>
    <row r="469" spans="2:65" s="11" customFormat="1" ht="22.9" customHeight="1" x14ac:dyDescent="0.2">
      <c r="B469" s="51"/>
      <c r="D469" s="52" t="s">
        <v>68</v>
      </c>
      <c r="E469" s="151" t="s">
        <v>653</v>
      </c>
      <c r="F469" s="151" t="s">
        <v>654</v>
      </c>
      <c r="I469" s="109"/>
      <c r="J469" s="127">
        <f>BK469</f>
        <v>0</v>
      </c>
      <c r="L469" s="51"/>
      <c r="M469" s="53"/>
      <c r="P469" s="54">
        <f>SUM(P470:P519)</f>
        <v>162.73863400000002</v>
      </c>
      <c r="R469" s="54">
        <f>SUM(R470:R519)</f>
        <v>1.6908893600000001</v>
      </c>
      <c r="T469" s="55">
        <f>SUM(T470:T519)</f>
        <v>25.516202000000003</v>
      </c>
      <c r="AR469" s="52" t="s">
        <v>79</v>
      </c>
      <c r="AT469" s="56" t="s">
        <v>68</v>
      </c>
      <c r="AU469" s="56" t="s">
        <v>77</v>
      </c>
      <c r="AY469" s="52" t="s">
        <v>147</v>
      </c>
      <c r="BK469" s="57">
        <f>SUM(BK470:BK519)</f>
        <v>0</v>
      </c>
    </row>
    <row r="470" spans="2:65" s="1" customFormat="1" ht="24.2" customHeight="1" x14ac:dyDescent="0.2">
      <c r="B470" s="21"/>
      <c r="C470" s="152" t="s">
        <v>655</v>
      </c>
      <c r="D470" s="152" t="s">
        <v>149</v>
      </c>
      <c r="E470" s="153" t="s">
        <v>656</v>
      </c>
      <c r="F470" s="154" t="s">
        <v>657</v>
      </c>
      <c r="G470" s="155" t="s">
        <v>152</v>
      </c>
      <c r="H470" s="156">
        <v>152.06800000000001</v>
      </c>
      <c r="I470" s="58"/>
      <c r="J470" s="128">
        <f>ROUND(I470*H470,2)</f>
        <v>0</v>
      </c>
      <c r="K470" s="129"/>
      <c r="L470" s="21"/>
      <c r="M470" s="60" t="s">
        <v>1</v>
      </c>
      <c r="N470" s="61" t="s">
        <v>34</v>
      </c>
      <c r="O470" s="62">
        <v>2.9000000000000001E-2</v>
      </c>
      <c r="P470" s="62">
        <f>O470*H470</f>
        <v>4.4099720000000007</v>
      </c>
      <c r="Q470" s="62">
        <v>0</v>
      </c>
      <c r="R470" s="62">
        <f>Q470*H470</f>
        <v>0</v>
      </c>
      <c r="S470" s="62">
        <v>0</v>
      </c>
      <c r="T470" s="63">
        <f>S470*H470</f>
        <v>0</v>
      </c>
      <c r="AR470" s="64" t="s">
        <v>247</v>
      </c>
      <c r="AT470" s="64" t="s">
        <v>149</v>
      </c>
      <c r="AU470" s="64" t="s">
        <v>79</v>
      </c>
      <c r="AY470" s="17" t="s">
        <v>147</v>
      </c>
      <c r="BE470" s="65">
        <f>IF(N470="základní",J470,0)</f>
        <v>0</v>
      </c>
      <c r="BF470" s="65">
        <f>IF(N470="snížená",J470,0)</f>
        <v>0</v>
      </c>
      <c r="BG470" s="65">
        <f>IF(N470="zákl. přenesená",J470,0)</f>
        <v>0</v>
      </c>
      <c r="BH470" s="65">
        <f>IF(N470="sníž. přenesená",J470,0)</f>
        <v>0</v>
      </c>
      <c r="BI470" s="65">
        <f>IF(N470="nulová",J470,0)</f>
        <v>0</v>
      </c>
      <c r="BJ470" s="17" t="s">
        <v>77</v>
      </c>
      <c r="BK470" s="65">
        <f>ROUND(I470*H470,2)</f>
        <v>0</v>
      </c>
      <c r="BL470" s="17" t="s">
        <v>247</v>
      </c>
      <c r="BM470" s="64" t="s">
        <v>658</v>
      </c>
    </row>
    <row r="471" spans="2:65" s="12" customFormat="1" x14ac:dyDescent="0.2">
      <c r="B471" s="66"/>
      <c r="D471" s="157" t="s">
        <v>158</v>
      </c>
      <c r="E471" s="67" t="s">
        <v>1</v>
      </c>
      <c r="F471" s="158" t="s">
        <v>659</v>
      </c>
      <c r="H471" s="159">
        <v>152.06800000000001</v>
      </c>
      <c r="I471" s="110"/>
      <c r="L471" s="66"/>
      <c r="M471" s="68"/>
      <c r="T471" s="69"/>
      <c r="AT471" s="67" t="s">
        <v>158</v>
      </c>
      <c r="AU471" s="67" t="s">
        <v>79</v>
      </c>
      <c r="AV471" s="12" t="s">
        <v>79</v>
      </c>
      <c r="AW471" s="12" t="s">
        <v>26</v>
      </c>
      <c r="AX471" s="12" t="s">
        <v>77</v>
      </c>
      <c r="AY471" s="67" t="s">
        <v>147</v>
      </c>
    </row>
    <row r="472" spans="2:65" s="1" customFormat="1" ht="16.5" customHeight="1" x14ac:dyDescent="0.2">
      <c r="B472" s="21"/>
      <c r="C472" s="163" t="s">
        <v>660</v>
      </c>
      <c r="D472" s="163" t="s">
        <v>214</v>
      </c>
      <c r="E472" s="164" t="s">
        <v>591</v>
      </c>
      <c r="F472" s="165" t="s">
        <v>592</v>
      </c>
      <c r="G472" s="166" t="s">
        <v>204</v>
      </c>
      <c r="H472" s="167">
        <v>4.9000000000000002E-2</v>
      </c>
      <c r="I472" s="78"/>
      <c r="J472" s="130">
        <f>ROUND(I472*H472,2)</f>
        <v>0</v>
      </c>
      <c r="K472" s="131"/>
      <c r="L472" s="79"/>
      <c r="M472" s="80" t="s">
        <v>1</v>
      </c>
      <c r="N472" s="81" t="s">
        <v>34</v>
      </c>
      <c r="O472" s="62">
        <v>0</v>
      </c>
      <c r="P472" s="62">
        <f>O472*H472</f>
        <v>0</v>
      </c>
      <c r="Q472" s="62">
        <v>1</v>
      </c>
      <c r="R472" s="62">
        <f>Q472*H472</f>
        <v>4.9000000000000002E-2</v>
      </c>
      <c r="S472" s="62">
        <v>0</v>
      </c>
      <c r="T472" s="63">
        <f>S472*H472</f>
        <v>0</v>
      </c>
      <c r="AR472" s="64" t="s">
        <v>343</v>
      </c>
      <c r="AT472" s="64" t="s">
        <v>214</v>
      </c>
      <c r="AU472" s="64" t="s">
        <v>79</v>
      </c>
      <c r="AY472" s="17" t="s">
        <v>147</v>
      </c>
      <c r="BE472" s="65">
        <f>IF(N472="základní",J472,0)</f>
        <v>0</v>
      </c>
      <c r="BF472" s="65">
        <f>IF(N472="snížená",J472,0)</f>
        <v>0</v>
      </c>
      <c r="BG472" s="65">
        <f>IF(N472="zákl. přenesená",J472,0)</f>
        <v>0</v>
      </c>
      <c r="BH472" s="65">
        <f>IF(N472="sníž. přenesená",J472,0)</f>
        <v>0</v>
      </c>
      <c r="BI472" s="65">
        <f>IF(N472="nulová",J472,0)</f>
        <v>0</v>
      </c>
      <c r="BJ472" s="17" t="s">
        <v>77</v>
      </c>
      <c r="BK472" s="65">
        <f>ROUND(I472*H472,2)</f>
        <v>0</v>
      </c>
      <c r="BL472" s="17" t="s">
        <v>247</v>
      </c>
      <c r="BM472" s="64" t="s">
        <v>661</v>
      </c>
    </row>
    <row r="473" spans="2:65" s="12" customFormat="1" x14ac:dyDescent="0.2">
      <c r="B473" s="66"/>
      <c r="D473" s="157" t="s">
        <v>158</v>
      </c>
      <c r="E473" s="67" t="s">
        <v>1</v>
      </c>
      <c r="F473" s="158" t="s">
        <v>662</v>
      </c>
      <c r="H473" s="159">
        <v>4.9000000000000002E-2</v>
      </c>
      <c r="I473" s="110"/>
      <c r="L473" s="66"/>
      <c r="M473" s="68"/>
      <c r="T473" s="69"/>
      <c r="AT473" s="67" t="s">
        <v>158</v>
      </c>
      <c r="AU473" s="67" t="s">
        <v>79</v>
      </c>
      <c r="AV473" s="12" t="s">
        <v>79</v>
      </c>
      <c r="AW473" s="12" t="s">
        <v>26</v>
      </c>
      <c r="AX473" s="12" t="s">
        <v>77</v>
      </c>
      <c r="AY473" s="67" t="s">
        <v>147</v>
      </c>
    </row>
    <row r="474" spans="2:65" s="1" customFormat="1" ht="24.2" customHeight="1" x14ac:dyDescent="0.2">
      <c r="B474" s="21"/>
      <c r="C474" s="152" t="s">
        <v>663</v>
      </c>
      <c r="D474" s="152" t="s">
        <v>149</v>
      </c>
      <c r="E474" s="153" t="s">
        <v>664</v>
      </c>
      <c r="F474" s="154" t="s">
        <v>665</v>
      </c>
      <c r="G474" s="155" t="s">
        <v>152</v>
      </c>
      <c r="H474" s="156">
        <v>141.364</v>
      </c>
      <c r="I474" s="58"/>
      <c r="J474" s="128">
        <f>ROUND(I474*H474,2)</f>
        <v>0</v>
      </c>
      <c r="K474" s="129"/>
      <c r="L474" s="21"/>
      <c r="M474" s="60" t="s">
        <v>1</v>
      </c>
      <c r="N474" s="61" t="s">
        <v>34</v>
      </c>
      <c r="O474" s="62">
        <v>7.0000000000000007E-2</v>
      </c>
      <c r="P474" s="62">
        <f>O474*H474</f>
        <v>9.8954800000000009</v>
      </c>
      <c r="Q474" s="62">
        <v>0</v>
      </c>
      <c r="R474" s="62">
        <f>Q474*H474</f>
        <v>0</v>
      </c>
      <c r="S474" s="62">
        <v>5.4999999999999997E-3</v>
      </c>
      <c r="T474" s="63">
        <f>S474*H474</f>
        <v>0.77750200000000003</v>
      </c>
      <c r="AR474" s="64" t="s">
        <v>247</v>
      </c>
      <c r="AT474" s="64" t="s">
        <v>149</v>
      </c>
      <c r="AU474" s="64" t="s">
        <v>79</v>
      </c>
      <c r="AY474" s="17" t="s">
        <v>147</v>
      </c>
      <c r="BE474" s="65">
        <f>IF(N474="základní",J474,0)</f>
        <v>0</v>
      </c>
      <c r="BF474" s="65">
        <f>IF(N474="snížená",J474,0)</f>
        <v>0</v>
      </c>
      <c r="BG474" s="65">
        <f>IF(N474="zákl. přenesená",J474,0)</f>
        <v>0</v>
      </c>
      <c r="BH474" s="65">
        <f>IF(N474="sníž. přenesená",J474,0)</f>
        <v>0</v>
      </c>
      <c r="BI474" s="65">
        <f>IF(N474="nulová",J474,0)</f>
        <v>0</v>
      </c>
      <c r="BJ474" s="17" t="s">
        <v>77</v>
      </c>
      <c r="BK474" s="65">
        <f>ROUND(I474*H474,2)</f>
        <v>0</v>
      </c>
      <c r="BL474" s="17" t="s">
        <v>247</v>
      </c>
      <c r="BM474" s="64" t="s">
        <v>666</v>
      </c>
    </row>
    <row r="475" spans="2:65" s="13" customFormat="1" x14ac:dyDescent="0.2">
      <c r="B475" s="70"/>
      <c r="D475" s="157" t="s">
        <v>158</v>
      </c>
      <c r="E475" s="71" t="s">
        <v>1</v>
      </c>
      <c r="F475" s="160" t="s">
        <v>667</v>
      </c>
      <c r="H475" s="71" t="s">
        <v>1</v>
      </c>
      <c r="I475" s="111"/>
      <c r="L475" s="70"/>
      <c r="M475" s="72"/>
      <c r="T475" s="73"/>
      <c r="AT475" s="71" t="s">
        <v>158</v>
      </c>
      <c r="AU475" s="71" t="s">
        <v>79</v>
      </c>
      <c r="AV475" s="13" t="s">
        <v>77</v>
      </c>
      <c r="AW475" s="13" t="s">
        <v>26</v>
      </c>
      <c r="AX475" s="13" t="s">
        <v>69</v>
      </c>
      <c r="AY475" s="71" t="s">
        <v>147</v>
      </c>
    </row>
    <row r="476" spans="2:65" s="12" customFormat="1" x14ac:dyDescent="0.2">
      <c r="B476" s="66"/>
      <c r="D476" s="157" t="s">
        <v>158</v>
      </c>
      <c r="E476" s="67" t="s">
        <v>1</v>
      </c>
      <c r="F476" s="158" t="s">
        <v>668</v>
      </c>
      <c r="H476" s="159">
        <v>141.364</v>
      </c>
      <c r="I476" s="110"/>
      <c r="L476" s="66"/>
      <c r="M476" s="68"/>
      <c r="T476" s="69"/>
      <c r="AT476" s="67" t="s">
        <v>158</v>
      </c>
      <c r="AU476" s="67" t="s">
        <v>79</v>
      </c>
      <c r="AV476" s="12" t="s">
        <v>79</v>
      </c>
      <c r="AW476" s="12" t="s">
        <v>26</v>
      </c>
      <c r="AX476" s="12" t="s">
        <v>77</v>
      </c>
      <c r="AY476" s="67" t="s">
        <v>147</v>
      </c>
    </row>
    <row r="477" spans="2:65" s="1" customFormat="1" ht="24.2" customHeight="1" x14ac:dyDescent="0.2">
      <c r="B477" s="21"/>
      <c r="C477" s="152" t="s">
        <v>669</v>
      </c>
      <c r="D477" s="152" t="s">
        <v>149</v>
      </c>
      <c r="E477" s="153" t="s">
        <v>670</v>
      </c>
      <c r="F477" s="154" t="s">
        <v>671</v>
      </c>
      <c r="G477" s="155" t="s">
        <v>152</v>
      </c>
      <c r="H477" s="156">
        <v>152.06800000000001</v>
      </c>
      <c r="I477" s="58"/>
      <c r="J477" s="128">
        <f>ROUND(I477*H477,2)</f>
        <v>0</v>
      </c>
      <c r="K477" s="129"/>
      <c r="L477" s="21"/>
      <c r="M477" s="60" t="s">
        <v>1</v>
      </c>
      <c r="N477" s="61" t="s">
        <v>34</v>
      </c>
      <c r="O477" s="62">
        <v>0.17899999999999999</v>
      </c>
      <c r="P477" s="62">
        <f>O477*H477</f>
        <v>27.220172000000002</v>
      </c>
      <c r="Q477" s="62">
        <v>8.8000000000000003E-4</v>
      </c>
      <c r="R477" s="62">
        <f>Q477*H477</f>
        <v>0.13381984000000002</v>
      </c>
      <c r="S477" s="62">
        <v>0</v>
      </c>
      <c r="T477" s="63">
        <f>S477*H477</f>
        <v>0</v>
      </c>
      <c r="AR477" s="64" t="s">
        <v>247</v>
      </c>
      <c r="AT477" s="64" t="s">
        <v>149</v>
      </c>
      <c r="AU477" s="64" t="s">
        <v>79</v>
      </c>
      <c r="AY477" s="17" t="s">
        <v>147</v>
      </c>
      <c r="BE477" s="65">
        <f>IF(N477="základní",J477,0)</f>
        <v>0</v>
      </c>
      <c r="BF477" s="65">
        <f>IF(N477="snížená",J477,0)</f>
        <v>0</v>
      </c>
      <c r="BG477" s="65">
        <f>IF(N477="zákl. přenesená",J477,0)</f>
        <v>0</v>
      </c>
      <c r="BH477" s="65">
        <f>IF(N477="sníž. přenesená",J477,0)</f>
        <v>0</v>
      </c>
      <c r="BI477" s="65">
        <f>IF(N477="nulová",J477,0)</f>
        <v>0</v>
      </c>
      <c r="BJ477" s="17" t="s">
        <v>77</v>
      </c>
      <c r="BK477" s="65">
        <f>ROUND(I477*H477,2)</f>
        <v>0</v>
      </c>
      <c r="BL477" s="17" t="s">
        <v>247</v>
      </c>
      <c r="BM477" s="64" t="s">
        <v>672</v>
      </c>
    </row>
    <row r="478" spans="2:65" s="12" customFormat="1" x14ac:dyDescent="0.2">
      <c r="B478" s="66"/>
      <c r="D478" s="157" t="s">
        <v>158</v>
      </c>
      <c r="E478" s="67" t="s">
        <v>1</v>
      </c>
      <c r="F478" s="158" t="s">
        <v>659</v>
      </c>
      <c r="H478" s="159">
        <v>152.06800000000001</v>
      </c>
      <c r="I478" s="110"/>
      <c r="L478" s="66"/>
      <c r="M478" s="68"/>
      <c r="T478" s="69"/>
      <c r="AT478" s="67" t="s">
        <v>158</v>
      </c>
      <c r="AU478" s="67" t="s">
        <v>79</v>
      </c>
      <c r="AV478" s="12" t="s">
        <v>79</v>
      </c>
      <c r="AW478" s="12" t="s">
        <v>26</v>
      </c>
      <c r="AX478" s="12" t="s">
        <v>77</v>
      </c>
      <c r="AY478" s="67" t="s">
        <v>147</v>
      </c>
    </row>
    <row r="479" spans="2:65" s="1" customFormat="1" ht="49.15" customHeight="1" x14ac:dyDescent="0.2">
      <c r="B479" s="21"/>
      <c r="C479" s="163" t="s">
        <v>673</v>
      </c>
      <c r="D479" s="163" t="s">
        <v>214</v>
      </c>
      <c r="E479" s="164" t="s">
        <v>609</v>
      </c>
      <c r="F479" s="165" t="s">
        <v>610</v>
      </c>
      <c r="G479" s="166" t="s">
        <v>152</v>
      </c>
      <c r="H479" s="167">
        <v>174.87799999999999</v>
      </c>
      <c r="I479" s="78"/>
      <c r="J479" s="130">
        <f>ROUND(I479*H479,2)</f>
        <v>0</v>
      </c>
      <c r="K479" s="131"/>
      <c r="L479" s="79"/>
      <c r="M479" s="80" t="s">
        <v>1</v>
      </c>
      <c r="N479" s="81" t="s">
        <v>34</v>
      </c>
      <c r="O479" s="62">
        <v>0</v>
      </c>
      <c r="P479" s="62">
        <f>O479*H479</f>
        <v>0</v>
      </c>
      <c r="Q479" s="62">
        <v>5.4000000000000003E-3</v>
      </c>
      <c r="R479" s="62">
        <f>Q479*H479</f>
        <v>0.94434119999999999</v>
      </c>
      <c r="S479" s="62">
        <v>0</v>
      </c>
      <c r="T479" s="63">
        <f>S479*H479</f>
        <v>0</v>
      </c>
      <c r="AR479" s="64" t="s">
        <v>343</v>
      </c>
      <c r="AT479" s="64" t="s">
        <v>214</v>
      </c>
      <c r="AU479" s="64" t="s">
        <v>79</v>
      </c>
      <c r="AY479" s="17" t="s">
        <v>147</v>
      </c>
      <c r="BE479" s="65">
        <f>IF(N479="základní",J479,0)</f>
        <v>0</v>
      </c>
      <c r="BF479" s="65">
        <f>IF(N479="snížená",J479,0)</f>
        <v>0</v>
      </c>
      <c r="BG479" s="65">
        <f>IF(N479="zákl. přenesená",J479,0)</f>
        <v>0</v>
      </c>
      <c r="BH479" s="65">
        <f>IF(N479="sníž. přenesená",J479,0)</f>
        <v>0</v>
      </c>
      <c r="BI479" s="65">
        <f>IF(N479="nulová",J479,0)</f>
        <v>0</v>
      </c>
      <c r="BJ479" s="17" t="s">
        <v>77</v>
      </c>
      <c r="BK479" s="65">
        <f>ROUND(I479*H479,2)</f>
        <v>0</v>
      </c>
      <c r="BL479" s="17" t="s">
        <v>247</v>
      </c>
      <c r="BM479" s="64" t="s">
        <v>674</v>
      </c>
    </row>
    <row r="480" spans="2:65" s="12" customFormat="1" x14ac:dyDescent="0.2">
      <c r="B480" s="66"/>
      <c r="D480" s="157" t="s">
        <v>158</v>
      </c>
      <c r="E480" s="67" t="s">
        <v>1</v>
      </c>
      <c r="F480" s="158" t="s">
        <v>675</v>
      </c>
      <c r="H480" s="159">
        <v>174.87799999999999</v>
      </c>
      <c r="I480" s="110"/>
      <c r="L480" s="66"/>
      <c r="M480" s="68"/>
      <c r="T480" s="69"/>
      <c r="AT480" s="67" t="s">
        <v>158</v>
      </c>
      <c r="AU480" s="67" t="s">
        <v>79</v>
      </c>
      <c r="AV480" s="12" t="s">
        <v>79</v>
      </c>
      <c r="AW480" s="12" t="s">
        <v>26</v>
      </c>
      <c r="AX480" s="12" t="s">
        <v>77</v>
      </c>
      <c r="AY480" s="67" t="s">
        <v>147</v>
      </c>
    </row>
    <row r="481" spans="2:65" s="1" customFormat="1" ht="24.2" customHeight="1" x14ac:dyDescent="0.2">
      <c r="B481" s="21"/>
      <c r="C481" s="152" t="s">
        <v>676</v>
      </c>
      <c r="D481" s="152" t="s">
        <v>149</v>
      </c>
      <c r="E481" s="153" t="s">
        <v>677</v>
      </c>
      <c r="F481" s="154" t="s">
        <v>678</v>
      </c>
      <c r="G481" s="155" t="s">
        <v>152</v>
      </c>
      <c r="H481" s="156">
        <v>152.06800000000001</v>
      </c>
      <c r="I481" s="58"/>
      <c r="J481" s="128">
        <f>ROUND(I481*H481,2)</f>
        <v>0</v>
      </c>
      <c r="K481" s="129"/>
      <c r="L481" s="21"/>
      <c r="M481" s="60" t="s">
        <v>1</v>
      </c>
      <c r="N481" s="61" t="s">
        <v>34</v>
      </c>
      <c r="O481" s="62">
        <v>0.06</v>
      </c>
      <c r="P481" s="62">
        <f>O481*H481</f>
        <v>9.1240800000000011</v>
      </c>
      <c r="Q481" s="62">
        <v>1.9000000000000001E-4</v>
      </c>
      <c r="R481" s="62">
        <f>Q481*H481</f>
        <v>2.8892920000000002E-2</v>
      </c>
      <c r="S481" s="62">
        <v>0</v>
      </c>
      <c r="T481" s="63">
        <f>S481*H481</f>
        <v>0</v>
      </c>
      <c r="AR481" s="64" t="s">
        <v>247</v>
      </c>
      <c r="AT481" s="64" t="s">
        <v>149</v>
      </c>
      <c r="AU481" s="64" t="s">
        <v>79</v>
      </c>
      <c r="AY481" s="17" t="s">
        <v>147</v>
      </c>
      <c r="BE481" s="65">
        <f>IF(N481="základní",J481,0)</f>
        <v>0</v>
      </c>
      <c r="BF481" s="65">
        <f>IF(N481="snížená",J481,0)</f>
        <v>0</v>
      </c>
      <c r="BG481" s="65">
        <f>IF(N481="zákl. přenesená",J481,0)</f>
        <v>0</v>
      </c>
      <c r="BH481" s="65">
        <f>IF(N481="sníž. přenesená",J481,0)</f>
        <v>0</v>
      </c>
      <c r="BI481" s="65">
        <f>IF(N481="nulová",J481,0)</f>
        <v>0</v>
      </c>
      <c r="BJ481" s="17" t="s">
        <v>77</v>
      </c>
      <c r="BK481" s="65">
        <f>ROUND(I481*H481,2)</f>
        <v>0</v>
      </c>
      <c r="BL481" s="17" t="s">
        <v>247</v>
      </c>
      <c r="BM481" s="64" t="s">
        <v>679</v>
      </c>
    </row>
    <row r="482" spans="2:65" s="12" customFormat="1" x14ac:dyDescent="0.2">
      <c r="B482" s="66"/>
      <c r="D482" s="157" t="s">
        <v>158</v>
      </c>
      <c r="E482" s="67" t="s">
        <v>1</v>
      </c>
      <c r="F482" s="158" t="s">
        <v>659</v>
      </c>
      <c r="H482" s="159">
        <v>152.06800000000001</v>
      </c>
      <c r="I482" s="110"/>
      <c r="L482" s="66"/>
      <c r="M482" s="68"/>
      <c r="T482" s="69"/>
      <c r="AT482" s="67" t="s">
        <v>158</v>
      </c>
      <c r="AU482" s="67" t="s">
        <v>79</v>
      </c>
      <c r="AV482" s="12" t="s">
        <v>79</v>
      </c>
      <c r="AW482" s="12" t="s">
        <v>26</v>
      </c>
      <c r="AX482" s="12" t="s">
        <v>77</v>
      </c>
      <c r="AY482" s="67" t="s">
        <v>147</v>
      </c>
    </row>
    <row r="483" spans="2:65" s="1" customFormat="1" ht="33" customHeight="1" x14ac:dyDescent="0.2">
      <c r="B483" s="21"/>
      <c r="C483" s="163" t="s">
        <v>680</v>
      </c>
      <c r="D483" s="163" t="s">
        <v>214</v>
      </c>
      <c r="E483" s="164" t="s">
        <v>681</v>
      </c>
      <c r="F483" s="165" t="s">
        <v>682</v>
      </c>
      <c r="G483" s="166" t="s">
        <v>152</v>
      </c>
      <c r="H483" s="167">
        <v>174.87799999999999</v>
      </c>
      <c r="I483" s="78"/>
      <c r="J483" s="130">
        <f>ROUND(I483*H483,2)</f>
        <v>0</v>
      </c>
      <c r="K483" s="131"/>
      <c r="L483" s="79"/>
      <c r="M483" s="80" t="s">
        <v>1</v>
      </c>
      <c r="N483" s="81" t="s">
        <v>34</v>
      </c>
      <c r="O483" s="62">
        <v>0</v>
      </c>
      <c r="P483" s="62">
        <f>O483*H483</f>
        <v>0</v>
      </c>
      <c r="Q483" s="62">
        <v>1.6999999999999999E-3</v>
      </c>
      <c r="R483" s="62">
        <f>Q483*H483</f>
        <v>0.29729259999999996</v>
      </c>
      <c r="S483" s="62">
        <v>0</v>
      </c>
      <c r="T483" s="63">
        <f>S483*H483</f>
        <v>0</v>
      </c>
      <c r="AR483" s="64" t="s">
        <v>343</v>
      </c>
      <c r="AT483" s="64" t="s">
        <v>214</v>
      </c>
      <c r="AU483" s="64" t="s">
        <v>79</v>
      </c>
      <c r="AY483" s="17" t="s">
        <v>147</v>
      </c>
      <c r="BE483" s="65">
        <f>IF(N483="základní",J483,0)</f>
        <v>0</v>
      </c>
      <c r="BF483" s="65">
        <f>IF(N483="snížená",J483,0)</f>
        <v>0</v>
      </c>
      <c r="BG483" s="65">
        <f>IF(N483="zákl. přenesená",J483,0)</f>
        <v>0</v>
      </c>
      <c r="BH483" s="65">
        <f>IF(N483="sníž. přenesená",J483,0)</f>
        <v>0</v>
      </c>
      <c r="BI483" s="65">
        <f>IF(N483="nulová",J483,0)</f>
        <v>0</v>
      </c>
      <c r="BJ483" s="17" t="s">
        <v>77</v>
      </c>
      <c r="BK483" s="65">
        <f>ROUND(I483*H483,2)</f>
        <v>0</v>
      </c>
      <c r="BL483" s="17" t="s">
        <v>247</v>
      </c>
      <c r="BM483" s="64" t="s">
        <v>683</v>
      </c>
    </row>
    <row r="484" spans="2:65" s="12" customFormat="1" x14ac:dyDescent="0.2">
      <c r="B484" s="66"/>
      <c r="D484" s="157" t="s">
        <v>158</v>
      </c>
      <c r="E484" s="67" t="s">
        <v>1</v>
      </c>
      <c r="F484" s="158" t="s">
        <v>675</v>
      </c>
      <c r="H484" s="159">
        <v>174.87799999999999</v>
      </c>
      <c r="I484" s="110"/>
      <c r="L484" s="66"/>
      <c r="M484" s="68"/>
      <c r="T484" s="69"/>
      <c r="AT484" s="67" t="s">
        <v>158</v>
      </c>
      <c r="AU484" s="67" t="s">
        <v>79</v>
      </c>
      <c r="AV484" s="12" t="s">
        <v>79</v>
      </c>
      <c r="AW484" s="12" t="s">
        <v>26</v>
      </c>
      <c r="AX484" s="12" t="s">
        <v>77</v>
      </c>
      <c r="AY484" s="67" t="s">
        <v>147</v>
      </c>
    </row>
    <row r="485" spans="2:65" s="1" customFormat="1" ht="24.2" customHeight="1" x14ac:dyDescent="0.2">
      <c r="B485" s="21"/>
      <c r="C485" s="152" t="s">
        <v>684</v>
      </c>
      <c r="D485" s="152" t="s">
        <v>149</v>
      </c>
      <c r="E485" s="153" t="s">
        <v>685</v>
      </c>
      <c r="F485" s="154" t="s">
        <v>686</v>
      </c>
      <c r="G485" s="155" t="s">
        <v>152</v>
      </c>
      <c r="H485" s="156">
        <v>282.72800000000001</v>
      </c>
      <c r="I485" s="58"/>
      <c r="J485" s="128">
        <f>ROUND(I485*H485,2)</f>
        <v>0</v>
      </c>
      <c r="K485" s="129"/>
      <c r="L485" s="21"/>
      <c r="M485" s="60" t="s">
        <v>1</v>
      </c>
      <c r="N485" s="61" t="s">
        <v>34</v>
      </c>
      <c r="O485" s="62">
        <v>3.7999999999999999E-2</v>
      </c>
      <c r="P485" s="62">
        <f>O485*H485</f>
        <v>10.743664000000001</v>
      </c>
      <c r="Q485" s="62">
        <v>0</v>
      </c>
      <c r="R485" s="62">
        <f>Q485*H485</f>
        <v>0</v>
      </c>
      <c r="S485" s="62">
        <v>3.2000000000000002E-3</v>
      </c>
      <c r="T485" s="63">
        <f>S485*H485</f>
        <v>0.90472960000000002</v>
      </c>
      <c r="AR485" s="64" t="s">
        <v>247</v>
      </c>
      <c r="AT485" s="64" t="s">
        <v>149</v>
      </c>
      <c r="AU485" s="64" t="s">
        <v>79</v>
      </c>
      <c r="AY485" s="17" t="s">
        <v>147</v>
      </c>
      <c r="BE485" s="65">
        <f>IF(N485="základní",J485,0)</f>
        <v>0</v>
      </c>
      <c r="BF485" s="65">
        <f>IF(N485="snížená",J485,0)</f>
        <v>0</v>
      </c>
      <c r="BG485" s="65">
        <f>IF(N485="zákl. přenesená",J485,0)</f>
        <v>0</v>
      </c>
      <c r="BH485" s="65">
        <f>IF(N485="sníž. přenesená",J485,0)</f>
        <v>0</v>
      </c>
      <c r="BI485" s="65">
        <f>IF(N485="nulová",J485,0)</f>
        <v>0</v>
      </c>
      <c r="BJ485" s="17" t="s">
        <v>77</v>
      </c>
      <c r="BK485" s="65">
        <f>ROUND(I485*H485,2)</f>
        <v>0</v>
      </c>
      <c r="BL485" s="17" t="s">
        <v>247</v>
      </c>
      <c r="BM485" s="64" t="s">
        <v>687</v>
      </c>
    </row>
    <row r="486" spans="2:65" s="13" customFormat="1" x14ac:dyDescent="0.2">
      <c r="B486" s="70"/>
      <c r="D486" s="157" t="s">
        <v>158</v>
      </c>
      <c r="E486" s="71" t="s">
        <v>1</v>
      </c>
      <c r="F486" s="160" t="s">
        <v>688</v>
      </c>
      <c r="H486" s="71" t="s">
        <v>1</v>
      </c>
      <c r="I486" s="111"/>
      <c r="L486" s="70"/>
      <c r="M486" s="72"/>
      <c r="T486" s="73"/>
      <c r="AT486" s="71" t="s">
        <v>158</v>
      </c>
      <c r="AU486" s="71" t="s">
        <v>79</v>
      </c>
      <c r="AV486" s="13" t="s">
        <v>77</v>
      </c>
      <c r="AW486" s="13" t="s">
        <v>26</v>
      </c>
      <c r="AX486" s="13" t="s">
        <v>69</v>
      </c>
      <c r="AY486" s="71" t="s">
        <v>147</v>
      </c>
    </row>
    <row r="487" spans="2:65" s="12" customFormat="1" x14ac:dyDescent="0.2">
      <c r="B487" s="66"/>
      <c r="D487" s="157" t="s">
        <v>158</v>
      </c>
      <c r="E487" s="67" t="s">
        <v>1</v>
      </c>
      <c r="F487" s="158" t="s">
        <v>668</v>
      </c>
      <c r="H487" s="159">
        <v>141.364</v>
      </c>
      <c r="I487" s="110"/>
      <c r="L487" s="66"/>
      <c r="M487" s="68"/>
      <c r="T487" s="69"/>
      <c r="AT487" s="67" t="s">
        <v>158</v>
      </c>
      <c r="AU487" s="67" t="s">
        <v>79</v>
      </c>
      <c r="AV487" s="12" t="s">
        <v>79</v>
      </c>
      <c r="AW487" s="12" t="s">
        <v>26</v>
      </c>
      <c r="AX487" s="12" t="s">
        <v>69</v>
      </c>
      <c r="AY487" s="67" t="s">
        <v>147</v>
      </c>
    </row>
    <row r="488" spans="2:65" s="13" customFormat="1" x14ac:dyDescent="0.2">
      <c r="B488" s="70"/>
      <c r="D488" s="157" t="s">
        <v>158</v>
      </c>
      <c r="E488" s="71" t="s">
        <v>1</v>
      </c>
      <c r="F488" s="160" t="s">
        <v>689</v>
      </c>
      <c r="H488" s="71" t="s">
        <v>1</v>
      </c>
      <c r="I488" s="111"/>
      <c r="L488" s="70"/>
      <c r="M488" s="72"/>
      <c r="T488" s="73"/>
      <c r="AT488" s="71" t="s">
        <v>158</v>
      </c>
      <c r="AU488" s="71" t="s">
        <v>79</v>
      </c>
      <c r="AV488" s="13" t="s">
        <v>77</v>
      </c>
      <c r="AW488" s="13" t="s">
        <v>26</v>
      </c>
      <c r="AX488" s="13" t="s">
        <v>69</v>
      </c>
      <c r="AY488" s="71" t="s">
        <v>147</v>
      </c>
    </row>
    <row r="489" spans="2:65" s="12" customFormat="1" x14ac:dyDescent="0.2">
      <c r="B489" s="66"/>
      <c r="D489" s="157" t="s">
        <v>158</v>
      </c>
      <c r="E489" s="67" t="s">
        <v>1</v>
      </c>
      <c r="F489" s="158" t="s">
        <v>668</v>
      </c>
      <c r="H489" s="159">
        <v>141.364</v>
      </c>
      <c r="I489" s="110"/>
      <c r="L489" s="66"/>
      <c r="M489" s="68"/>
      <c r="T489" s="69"/>
      <c r="AT489" s="67" t="s">
        <v>158</v>
      </c>
      <c r="AU489" s="67" t="s">
        <v>79</v>
      </c>
      <c r="AV489" s="12" t="s">
        <v>79</v>
      </c>
      <c r="AW489" s="12" t="s">
        <v>26</v>
      </c>
      <c r="AX489" s="12" t="s">
        <v>69</v>
      </c>
      <c r="AY489" s="67" t="s">
        <v>147</v>
      </c>
    </row>
    <row r="490" spans="2:65" s="14" customFormat="1" x14ac:dyDescent="0.2">
      <c r="B490" s="74"/>
      <c r="D490" s="157" t="s">
        <v>158</v>
      </c>
      <c r="E490" s="75" t="s">
        <v>1</v>
      </c>
      <c r="F490" s="161" t="s">
        <v>185</v>
      </c>
      <c r="H490" s="162">
        <v>282.72800000000001</v>
      </c>
      <c r="I490" s="112"/>
      <c r="L490" s="74"/>
      <c r="M490" s="76"/>
      <c r="T490" s="77"/>
      <c r="AT490" s="75" t="s">
        <v>158</v>
      </c>
      <c r="AU490" s="75" t="s">
        <v>79</v>
      </c>
      <c r="AV490" s="14" t="s">
        <v>153</v>
      </c>
      <c r="AW490" s="14" t="s">
        <v>26</v>
      </c>
      <c r="AX490" s="14" t="s">
        <v>77</v>
      </c>
      <c r="AY490" s="75" t="s">
        <v>147</v>
      </c>
    </row>
    <row r="491" spans="2:65" s="1" customFormat="1" ht="16.5" customHeight="1" x14ac:dyDescent="0.2">
      <c r="B491" s="21"/>
      <c r="C491" s="152" t="s">
        <v>690</v>
      </c>
      <c r="D491" s="152" t="s">
        <v>149</v>
      </c>
      <c r="E491" s="153" t="s">
        <v>691</v>
      </c>
      <c r="F491" s="154" t="s">
        <v>692</v>
      </c>
      <c r="G491" s="155" t="s">
        <v>152</v>
      </c>
      <c r="H491" s="156">
        <v>282.72800000000001</v>
      </c>
      <c r="I491" s="58"/>
      <c r="J491" s="128">
        <f>ROUND(I491*H491,2)</f>
        <v>0</v>
      </c>
      <c r="K491" s="129"/>
      <c r="L491" s="21"/>
      <c r="M491" s="60" t="s">
        <v>1</v>
      </c>
      <c r="N491" s="61" t="s">
        <v>34</v>
      </c>
      <c r="O491" s="62">
        <v>6.4000000000000001E-2</v>
      </c>
      <c r="P491" s="62">
        <f>O491*H491</f>
        <v>18.094592000000002</v>
      </c>
      <c r="Q491" s="62">
        <v>0</v>
      </c>
      <c r="R491" s="62">
        <f>Q491*H491</f>
        <v>0</v>
      </c>
      <c r="S491" s="62">
        <v>8.0000000000000004E-4</v>
      </c>
      <c r="T491" s="63">
        <f>S491*H491</f>
        <v>0.22618240000000001</v>
      </c>
      <c r="AR491" s="64" t="s">
        <v>153</v>
      </c>
      <c r="AT491" s="64" t="s">
        <v>149</v>
      </c>
      <c r="AU491" s="64" t="s">
        <v>79</v>
      </c>
      <c r="AY491" s="17" t="s">
        <v>147</v>
      </c>
      <c r="BE491" s="65">
        <f>IF(N491="základní",J491,0)</f>
        <v>0</v>
      </c>
      <c r="BF491" s="65">
        <f>IF(N491="snížená",J491,0)</f>
        <v>0</v>
      </c>
      <c r="BG491" s="65">
        <f>IF(N491="zákl. přenesená",J491,0)</f>
        <v>0</v>
      </c>
      <c r="BH491" s="65">
        <f>IF(N491="sníž. přenesená",J491,0)</f>
        <v>0</v>
      </c>
      <c r="BI491" s="65">
        <f>IF(N491="nulová",J491,0)</f>
        <v>0</v>
      </c>
      <c r="BJ491" s="17" t="s">
        <v>77</v>
      </c>
      <c r="BK491" s="65">
        <f>ROUND(I491*H491,2)</f>
        <v>0</v>
      </c>
      <c r="BL491" s="17" t="s">
        <v>153</v>
      </c>
      <c r="BM491" s="64" t="s">
        <v>693</v>
      </c>
    </row>
    <row r="492" spans="2:65" s="13" customFormat="1" x14ac:dyDescent="0.2">
      <c r="B492" s="70"/>
      <c r="D492" s="157" t="s">
        <v>158</v>
      </c>
      <c r="E492" s="71" t="s">
        <v>1</v>
      </c>
      <c r="F492" s="160" t="s">
        <v>694</v>
      </c>
      <c r="H492" s="71" t="s">
        <v>1</v>
      </c>
      <c r="I492" s="111"/>
      <c r="L492" s="70"/>
      <c r="M492" s="72"/>
      <c r="T492" s="73"/>
      <c r="AT492" s="71" t="s">
        <v>158</v>
      </c>
      <c r="AU492" s="71" t="s">
        <v>79</v>
      </c>
      <c r="AV492" s="13" t="s">
        <v>77</v>
      </c>
      <c r="AW492" s="13" t="s">
        <v>26</v>
      </c>
      <c r="AX492" s="13" t="s">
        <v>69</v>
      </c>
      <c r="AY492" s="71" t="s">
        <v>147</v>
      </c>
    </row>
    <row r="493" spans="2:65" s="12" customFormat="1" x14ac:dyDescent="0.2">
      <c r="B493" s="66"/>
      <c r="D493" s="157" t="s">
        <v>158</v>
      </c>
      <c r="E493" s="67" t="s">
        <v>1</v>
      </c>
      <c r="F493" s="158" t="s">
        <v>668</v>
      </c>
      <c r="H493" s="159">
        <v>141.364</v>
      </c>
      <c r="I493" s="110"/>
      <c r="L493" s="66"/>
      <c r="M493" s="68"/>
      <c r="T493" s="69"/>
      <c r="AT493" s="67" t="s">
        <v>158</v>
      </c>
      <c r="AU493" s="67" t="s">
        <v>79</v>
      </c>
      <c r="AV493" s="12" t="s">
        <v>79</v>
      </c>
      <c r="AW493" s="12" t="s">
        <v>26</v>
      </c>
      <c r="AX493" s="12" t="s">
        <v>69</v>
      </c>
      <c r="AY493" s="67" t="s">
        <v>147</v>
      </c>
    </row>
    <row r="494" spans="2:65" s="13" customFormat="1" x14ac:dyDescent="0.2">
      <c r="B494" s="70"/>
      <c r="D494" s="157" t="s">
        <v>158</v>
      </c>
      <c r="E494" s="71" t="s">
        <v>1</v>
      </c>
      <c r="F494" s="160" t="s">
        <v>695</v>
      </c>
      <c r="H494" s="71" t="s">
        <v>1</v>
      </c>
      <c r="I494" s="111"/>
      <c r="L494" s="70"/>
      <c r="M494" s="72"/>
      <c r="T494" s="73"/>
      <c r="AT494" s="71" t="s">
        <v>158</v>
      </c>
      <c r="AU494" s="71" t="s">
        <v>79</v>
      </c>
      <c r="AV494" s="13" t="s">
        <v>77</v>
      </c>
      <c r="AW494" s="13" t="s">
        <v>26</v>
      </c>
      <c r="AX494" s="13" t="s">
        <v>69</v>
      </c>
      <c r="AY494" s="71" t="s">
        <v>147</v>
      </c>
    </row>
    <row r="495" spans="2:65" s="12" customFormat="1" x14ac:dyDescent="0.2">
      <c r="B495" s="66"/>
      <c r="D495" s="157" t="s">
        <v>158</v>
      </c>
      <c r="E495" s="67" t="s">
        <v>1</v>
      </c>
      <c r="F495" s="158" t="s">
        <v>668</v>
      </c>
      <c r="H495" s="159">
        <v>141.364</v>
      </c>
      <c r="I495" s="110"/>
      <c r="L495" s="66"/>
      <c r="M495" s="68"/>
      <c r="T495" s="69"/>
      <c r="AT495" s="67" t="s">
        <v>158</v>
      </c>
      <c r="AU495" s="67" t="s">
        <v>79</v>
      </c>
      <c r="AV495" s="12" t="s">
        <v>79</v>
      </c>
      <c r="AW495" s="12" t="s">
        <v>26</v>
      </c>
      <c r="AX495" s="12" t="s">
        <v>69</v>
      </c>
      <c r="AY495" s="67" t="s">
        <v>147</v>
      </c>
    </row>
    <row r="496" spans="2:65" s="14" customFormat="1" x14ac:dyDescent="0.2">
      <c r="B496" s="74"/>
      <c r="D496" s="157" t="s">
        <v>158</v>
      </c>
      <c r="E496" s="75" t="s">
        <v>1</v>
      </c>
      <c r="F496" s="161" t="s">
        <v>185</v>
      </c>
      <c r="H496" s="162">
        <v>282.72800000000001</v>
      </c>
      <c r="I496" s="112"/>
      <c r="L496" s="74"/>
      <c r="M496" s="76"/>
      <c r="T496" s="77"/>
      <c r="AT496" s="75" t="s">
        <v>158</v>
      </c>
      <c r="AU496" s="75" t="s">
        <v>79</v>
      </c>
      <c r="AV496" s="14" t="s">
        <v>153</v>
      </c>
      <c r="AW496" s="14" t="s">
        <v>26</v>
      </c>
      <c r="AX496" s="14" t="s">
        <v>77</v>
      </c>
      <c r="AY496" s="75" t="s">
        <v>147</v>
      </c>
    </row>
    <row r="497" spans="2:65" s="1" customFormat="1" ht="24.2" customHeight="1" x14ac:dyDescent="0.2">
      <c r="B497" s="21"/>
      <c r="C497" s="152" t="s">
        <v>696</v>
      </c>
      <c r="D497" s="152" t="s">
        <v>149</v>
      </c>
      <c r="E497" s="153" t="s">
        <v>697</v>
      </c>
      <c r="F497" s="154" t="s">
        <v>698</v>
      </c>
      <c r="G497" s="155" t="s">
        <v>152</v>
      </c>
      <c r="H497" s="156">
        <v>152.06800000000001</v>
      </c>
      <c r="I497" s="58"/>
      <c r="J497" s="128">
        <f>ROUND(I497*H497,2)</f>
        <v>0</v>
      </c>
      <c r="K497" s="129"/>
      <c r="L497" s="21"/>
      <c r="M497" s="60" t="s">
        <v>1</v>
      </c>
      <c r="N497" s="61" t="s">
        <v>34</v>
      </c>
      <c r="O497" s="62">
        <v>0.09</v>
      </c>
      <c r="P497" s="62">
        <f>O497*H497</f>
        <v>13.686120000000001</v>
      </c>
      <c r="Q497" s="62">
        <v>0</v>
      </c>
      <c r="R497" s="62">
        <f>Q497*H497</f>
        <v>0</v>
      </c>
      <c r="S497" s="62">
        <v>0</v>
      </c>
      <c r="T497" s="63">
        <f>S497*H497</f>
        <v>0</v>
      </c>
      <c r="AR497" s="64" t="s">
        <v>247</v>
      </c>
      <c r="AT497" s="64" t="s">
        <v>149</v>
      </c>
      <c r="AU497" s="64" t="s">
        <v>79</v>
      </c>
      <c r="AY497" s="17" t="s">
        <v>147</v>
      </c>
      <c r="BE497" s="65">
        <f>IF(N497="základní",J497,0)</f>
        <v>0</v>
      </c>
      <c r="BF497" s="65">
        <f>IF(N497="snížená",J497,0)</f>
        <v>0</v>
      </c>
      <c r="BG497" s="65">
        <f>IF(N497="zákl. přenesená",J497,0)</f>
        <v>0</v>
      </c>
      <c r="BH497" s="65">
        <f>IF(N497="sníž. přenesená",J497,0)</f>
        <v>0</v>
      </c>
      <c r="BI497" s="65">
        <f>IF(N497="nulová",J497,0)</f>
        <v>0</v>
      </c>
      <c r="BJ497" s="17" t="s">
        <v>77</v>
      </c>
      <c r="BK497" s="65">
        <f>ROUND(I497*H497,2)</f>
        <v>0</v>
      </c>
      <c r="BL497" s="17" t="s">
        <v>247</v>
      </c>
      <c r="BM497" s="64" t="s">
        <v>699</v>
      </c>
    </row>
    <row r="498" spans="2:65" s="12" customFormat="1" x14ac:dyDescent="0.2">
      <c r="B498" s="66"/>
      <c r="D498" s="157" t="s">
        <v>158</v>
      </c>
      <c r="E498" s="67" t="s">
        <v>1</v>
      </c>
      <c r="F498" s="158" t="s">
        <v>659</v>
      </c>
      <c r="H498" s="159">
        <v>152.06800000000001</v>
      </c>
      <c r="I498" s="110"/>
      <c r="L498" s="66"/>
      <c r="M498" s="68"/>
      <c r="T498" s="69"/>
      <c r="AT498" s="67" t="s">
        <v>158</v>
      </c>
      <c r="AU498" s="67" t="s">
        <v>79</v>
      </c>
      <c r="AV498" s="12" t="s">
        <v>79</v>
      </c>
      <c r="AW498" s="12" t="s">
        <v>26</v>
      </c>
      <c r="AX498" s="12" t="s">
        <v>77</v>
      </c>
      <c r="AY498" s="67" t="s">
        <v>147</v>
      </c>
    </row>
    <row r="499" spans="2:65" s="1" customFormat="1" ht="16.5" customHeight="1" x14ac:dyDescent="0.2">
      <c r="B499" s="21"/>
      <c r="C499" s="163" t="s">
        <v>700</v>
      </c>
      <c r="D499" s="163" t="s">
        <v>214</v>
      </c>
      <c r="E499" s="164" t="s">
        <v>701</v>
      </c>
      <c r="F499" s="165" t="s">
        <v>702</v>
      </c>
      <c r="G499" s="166" t="s">
        <v>152</v>
      </c>
      <c r="H499" s="167">
        <v>175.63900000000001</v>
      </c>
      <c r="I499" s="78"/>
      <c r="J499" s="130">
        <f>ROUND(I499*H499,2)</f>
        <v>0</v>
      </c>
      <c r="K499" s="131"/>
      <c r="L499" s="79"/>
      <c r="M499" s="80" t="s">
        <v>1</v>
      </c>
      <c r="N499" s="81" t="s">
        <v>34</v>
      </c>
      <c r="O499" s="62">
        <v>0</v>
      </c>
      <c r="P499" s="62">
        <f>O499*H499</f>
        <v>0</v>
      </c>
      <c r="Q499" s="62">
        <v>2.9999999999999997E-4</v>
      </c>
      <c r="R499" s="62">
        <f>Q499*H499</f>
        <v>5.2691700000000001E-2</v>
      </c>
      <c r="S499" s="62">
        <v>0</v>
      </c>
      <c r="T499" s="63">
        <f>S499*H499</f>
        <v>0</v>
      </c>
      <c r="AR499" s="64" t="s">
        <v>343</v>
      </c>
      <c r="AT499" s="64" t="s">
        <v>214</v>
      </c>
      <c r="AU499" s="64" t="s">
        <v>79</v>
      </c>
      <c r="AY499" s="17" t="s">
        <v>147</v>
      </c>
      <c r="BE499" s="65">
        <f>IF(N499="základní",J499,0)</f>
        <v>0</v>
      </c>
      <c r="BF499" s="65">
        <f>IF(N499="snížená",J499,0)</f>
        <v>0</v>
      </c>
      <c r="BG499" s="65">
        <f>IF(N499="zákl. přenesená",J499,0)</f>
        <v>0</v>
      </c>
      <c r="BH499" s="65">
        <f>IF(N499="sníž. přenesená",J499,0)</f>
        <v>0</v>
      </c>
      <c r="BI499" s="65">
        <f>IF(N499="nulová",J499,0)</f>
        <v>0</v>
      </c>
      <c r="BJ499" s="17" t="s">
        <v>77</v>
      </c>
      <c r="BK499" s="65">
        <f>ROUND(I499*H499,2)</f>
        <v>0</v>
      </c>
      <c r="BL499" s="17" t="s">
        <v>247</v>
      </c>
      <c r="BM499" s="64" t="s">
        <v>703</v>
      </c>
    </row>
    <row r="500" spans="2:65" s="12" customFormat="1" x14ac:dyDescent="0.2">
      <c r="B500" s="66"/>
      <c r="D500" s="157" t="s">
        <v>158</v>
      </c>
      <c r="E500" s="67" t="s">
        <v>1</v>
      </c>
      <c r="F500" s="158" t="s">
        <v>704</v>
      </c>
      <c r="H500" s="159">
        <v>175.63900000000001</v>
      </c>
      <c r="I500" s="110"/>
      <c r="L500" s="66"/>
      <c r="M500" s="68"/>
      <c r="T500" s="69"/>
      <c r="AT500" s="67" t="s">
        <v>158</v>
      </c>
      <c r="AU500" s="67" t="s">
        <v>79</v>
      </c>
      <c r="AV500" s="12" t="s">
        <v>79</v>
      </c>
      <c r="AW500" s="12" t="s">
        <v>26</v>
      </c>
      <c r="AX500" s="12" t="s">
        <v>77</v>
      </c>
      <c r="AY500" s="67" t="s">
        <v>147</v>
      </c>
    </row>
    <row r="501" spans="2:65" s="1" customFormat="1" ht="24.2" customHeight="1" x14ac:dyDescent="0.2">
      <c r="B501" s="21"/>
      <c r="C501" s="152" t="s">
        <v>705</v>
      </c>
      <c r="D501" s="152" t="s">
        <v>149</v>
      </c>
      <c r="E501" s="153" t="s">
        <v>706</v>
      </c>
      <c r="F501" s="154" t="s">
        <v>707</v>
      </c>
      <c r="G501" s="155" t="s">
        <v>152</v>
      </c>
      <c r="H501" s="156">
        <v>152.06800000000001</v>
      </c>
      <c r="I501" s="58"/>
      <c r="J501" s="128">
        <f>ROUND(I501*H501,2)</f>
        <v>0</v>
      </c>
      <c r="K501" s="129"/>
      <c r="L501" s="21"/>
      <c r="M501" s="60" t="s">
        <v>1</v>
      </c>
      <c r="N501" s="61" t="s">
        <v>34</v>
      </c>
      <c r="O501" s="62">
        <v>0.11</v>
      </c>
      <c r="P501" s="62">
        <f>O501*H501</f>
        <v>16.72748</v>
      </c>
      <c r="Q501" s="62">
        <v>0</v>
      </c>
      <c r="R501" s="62">
        <f>Q501*H501</f>
        <v>0</v>
      </c>
      <c r="S501" s="62">
        <v>0</v>
      </c>
      <c r="T501" s="63">
        <f>S501*H501</f>
        <v>0</v>
      </c>
      <c r="AR501" s="64" t="s">
        <v>247</v>
      </c>
      <c r="AT501" s="64" t="s">
        <v>149</v>
      </c>
      <c r="AU501" s="64" t="s">
        <v>79</v>
      </c>
      <c r="AY501" s="17" t="s">
        <v>147</v>
      </c>
      <c r="BE501" s="65">
        <f>IF(N501="základní",J501,0)</f>
        <v>0</v>
      </c>
      <c r="BF501" s="65">
        <f>IF(N501="snížená",J501,0)</f>
        <v>0</v>
      </c>
      <c r="BG501" s="65">
        <f>IF(N501="zákl. přenesená",J501,0)</f>
        <v>0</v>
      </c>
      <c r="BH501" s="65">
        <f>IF(N501="sníž. přenesená",J501,0)</f>
        <v>0</v>
      </c>
      <c r="BI501" s="65">
        <f>IF(N501="nulová",J501,0)</f>
        <v>0</v>
      </c>
      <c r="BJ501" s="17" t="s">
        <v>77</v>
      </c>
      <c r="BK501" s="65">
        <f>ROUND(I501*H501,2)</f>
        <v>0</v>
      </c>
      <c r="BL501" s="17" t="s">
        <v>247</v>
      </c>
      <c r="BM501" s="64" t="s">
        <v>708</v>
      </c>
    </row>
    <row r="502" spans="2:65" s="12" customFormat="1" x14ac:dyDescent="0.2">
      <c r="B502" s="66"/>
      <c r="D502" s="157" t="s">
        <v>158</v>
      </c>
      <c r="E502" s="67" t="s">
        <v>1</v>
      </c>
      <c r="F502" s="158" t="s">
        <v>659</v>
      </c>
      <c r="H502" s="159">
        <v>152.06800000000001</v>
      </c>
      <c r="I502" s="110"/>
      <c r="L502" s="66"/>
      <c r="M502" s="68"/>
      <c r="T502" s="69"/>
      <c r="AT502" s="67" t="s">
        <v>158</v>
      </c>
      <c r="AU502" s="67" t="s">
        <v>79</v>
      </c>
      <c r="AV502" s="12" t="s">
        <v>79</v>
      </c>
      <c r="AW502" s="12" t="s">
        <v>26</v>
      </c>
      <c r="AX502" s="12" t="s">
        <v>77</v>
      </c>
      <c r="AY502" s="67" t="s">
        <v>147</v>
      </c>
    </row>
    <row r="503" spans="2:65" s="1" customFormat="1" ht="16.5" customHeight="1" x14ac:dyDescent="0.2">
      <c r="B503" s="21"/>
      <c r="C503" s="163" t="s">
        <v>709</v>
      </c>
      <c r="D503" s="163" t="s">
        <v>214</v>
      </c>
      <c r="E503" s="164" t="s">
        <v>701</v>
      </c>
      <c r="F503" s="165" t="s">
        <v>702</v>
      </c>
      <c r="G503" s="166" t="s">
        <v>152</v>
      </c>
      <c r="H503" s="167">
        <v>7.7750000000000004</v>
      </c>
      <c r="I503" s="78"/>
      <c r="J503" s="130">
        <f>ROUND(I503*H503,2)</f>
        <v>0</v>
      </c>
      <c r="K503" s="131"/>
      <c r="L503" s="79"/>
      <c r="M503" s="80" t="s">
        <v>1</v>
      </c>
      <c r="N503" s="81" t="s">
        <v>34</v>
      </c>
      <c r="O503" s="62">
        <v>0</v>
      </c>
      <c r="P503" s="62">
        <f>O503*H503</f>
        <v>0</v>
      </c>
      <c r="Q503" s="62">
        <v>2.9999999999999997E-4</v>
      </c>
      <c r="R503" s="62">
        <f>Q503*H503</f>
        <v>2.3324999999999999E-3</v>
      </c>
      <c r="S503" s="62">
        <v>0</v>
      </c>
      <c r="T503" s="63">
        <f>S503*H503</f>
        <v>0</v>
      </c>
      <c r="AR503" s="64" t="s">
        <v>343</v>
      </c>
      <c r="AT503" s="64" t="s">
        <v>214</v>
      </c>
      <c r="AU503" s="64" t="s">
        <v>79</v>
      </c>
      <c r="AY503" s="17" t="s">
        <v>147</v>
      </c>
      <c r="BE503" s="65">
        <f>IF(N503="základní",J503,0)</f>
        <v>0</v>
      </c>
      <c r="BF503" s="65">
        <f>IF(N503="snížená",J503,0)</f>
        <v>0</v>
      </c>
      <c r="BG503" s="65">
        <f>IF(N503="zákl. přenesená",J503,0)</f>
        <v>0</v>
      </c>
      <c r="BH503" s="65">
        <f>IF(N503="sníž. přenesená",J503,0)</f>
        <v>0</v>
      </c>
      <c r="BI503" s="65">
        <f>IF(N503="nulová",J503,0)</f>
        <v>0</v>
      </c>
      <c r="BJ503" s="17" t="s">
        <v>77</v>
      </c>
      <c r="BK503" s="65">
        <f>ROUND(I503*H503,2)</f>
        <v>0</v>
      </c>
      <c r="BL503" s="17" t="s">
        <v>247</v>
      </c>
      <c r="BM503" s="64" t="s">
        <v>710</v>
      </c>
    </row>
    <row r="504" spans="2:65" s="12" customFormat="1" x14ac:dyDescent="0.2">
      <c r="B504" s="66"/>
      <c r="D504" s="157" t="s">
        <v>158</v>
      </c>
      <c r="E504" s="67" t="s">
        <v>1</v>
      </c>
      <c r="F504" s="158" t="s">
        <v>711</v>
      </c>
      <c r="H504" s="159">
        <v>7.7750000000000004</v>
      </c>
      <c r="I504" s="110"/>
      <c r="L504" s="66"/>
      <c r="M504" s="68"/>
      <c r="T504" s="69"/>
      <c r="AT504" s="67" t="s">
        <v>158</v>
      </c>
      <c r="AU504" s="67" t="s">
        <v>79</v>
      </c>
      <c r="AV504" s="12" t="s">
        <v>79</v>
      </c>
      <c r="AW504" s="12" t="s">
        <v>26</v>
      </c>
      <c r="AX504" s="12" t="s">
        <v>77</v>
      </c>
      <c r="AY504" s="67" t="s">
        <v>147</v>
      </c>
    </row>
    <row r="505" spans="2:65" s="1" customFormat="1" ht="24.2" customHeight="1" x14ac:dyDescent="0.2">
      <c r="B505" s="21"/>
      <c r="C505" s="152" t="s">
        <v>712</v>
      </c>
      <c r="D505" s="152" t="s">
        <v>149</v>
      </c>
      <c r="E505" s="153" t="s">
        <v>713</v>
      </c>
      <c r="F505" s="154" t="s">
        <v>714</v>
      </c>
      <c r="G505" s="155" t="s">
        <v>152</v>
      </c>
      <c r="H505" s="156">
        <v>152.06800000000001</v>
      </c>
      <c r="I505" s="58"/>
      <c r="J505" s="128">
        <f>ROUND(I505*H505,2)</f>
        <v>0</v>
      </c>
      <c r="K505" s="129"/>
      <c r="L505" s="21"/>
      <c r="M505" s="60" t="s">
        <v>1</v>
      </c>
      <c r="N505" s="61" t="s">
        <v>34</v>
      </c>
      <c r="O505" s="62">
        <v>0.04</v>
      </c>
      <c r="P505" s="62">
        <f>O505*H505</f>
        <v>6.082720000000001</v>
      </c>
      <c r="Q505" s="62">
        <v>0</v>
      </c>
      <c r="R505" s="62">
        <f>Q505*H505</f>
        <v>0</v>
      </c>
      <c r="S505" s="62">
        <v>0</v>
      </c>
      <c r="T505" s="63">
        <f>S505*H505</f>
        <v>0</v>
      </c>
      <c r="AR505" s="64" t="s">
        <v>247</v>
      </c>
      <c r="AT505" s="64" t="s">
        <v>149</v>
      </c>
      <c r="AU505" s="64" t="s">
        <v>79</v>
      </c>
      <c r="AY505" s="17" t="s">
        <v>147</v>
      </c>
      <c r="BE505" s="65">
        <f>IF(N505="základní",J505,0)</f>
        <v>0</v>
      </c>
      <c r="BF505" s="65">
        <f>IF(N505="snížená",J505,0)</f>
        <v>0</v>
      </c>
      <c r="BG505" s="65">
        <f>IF(N505="zákl. přenesená",J505,0)</f>
        <v>0</v>
      </c>
      <c r="BH505" s="65">
        <f>IF(N505="sníž. přenesená",J505,0)</f>
        <v>0</v>
      </c>
      <c r="BI505" s="65">
        <f>IF(N505="nulová",J505,0)</f>
        <v>0</v>
      </c>
      <c r="BJ505" s="17" t="s">
        <v>77</v>
      </c>
      <c r="BK505" s="65">
        <f>ROUND(I505*H505,2)</f>
        <v>0</v>
      </c>
      <c r="BL505" s="17" t="s">
        <v>247</v>
      </c>
      <c r="BM505" s="64" t="s">
        <v>715</v>
      </c>
    </row>
    <row r="506" spans="2:65" s="12" customFormat="1" x14ac:dyDescent="0.2">
      <c r="B506" s="66"/>
      <c r="D506" s="157" t="s">
        <v>158</v>
      </c>
      <c r="E506" s="67" t="s">
        <v>1</v>
      </c>
      <c r="F506" s="158" t="s">
        <v>659</v>
      </c>
      <c r="H506" s="159">
        <v>152.06800000000001</v>
      </c>
      <c r="I506" s="110"/>
      <c r="L506" s="66"/>
      <c r="M506" s="68"/>
      <c r="T506" s="69"/>
      <c r="AT506" s="67" t="s">
        <v>158</v>
      </c>
      <c r="AU506" s="67" t="s">
        <v>79</v>
      </c>
      <c r="AV506" s="12" t="s">
        <v>79</v>
      </c>
      <c r="AW506" s="12" t="s">
        <v>26</v>
      </c>
      <c r="AX506" s="12" t="s">
        <v>77</v>
      </c>
      <c r="AY506" s="67" t="s">
        <v>147</v>
      </c>
    </row>
    <row r="507" spans="2:65" s="1" customFormat="1" ht="24.2" customHeight="1" x14ac:dyDescent="0.2">
      <c r="B507" s="21"/>
      <c r="C507" s="163" t="s">
        <v>716</v>
      </c>
      <c r="D507" s="163" t="s">
        <v>214</v>
      </c>
      <c r="E507" s="164" t="s">
        <v>717</v>
      </c>
      <c r="F507" s="165" t="s">
        <v>718</v>
      </c>
      <c r="G507" s="166" t="s">
        <v>152</v>
      </c>
      <c r="H507" s="167">
        <v>174.87799999999999</v>
      </c>
      <c r="I507" s="78"/>
      <c r="J507" s="130">
        <f>ROUND(I507*H507,2)</f>
        <v>0</v>
      </c>
      <c r="K507" s="131"/>
      <c r="L507" s="79"/>
      <c r="M507" s="80" t="s">
        <v>1</v>
      </c>
      <c r="N507" s="81" t="s">
        <v>34</v>
      </c>
      <c r="O507" s="62">
        <v>0</v>
      </c>
      <c r="P507" s="62">
        <f>O507*H507</f>
        <v>0</v>
      </c>
      <c r="Q507" s="62">
        <v>2.9999999999999997E-4</v>
      </c>
      <c r="R507" s="62">
        <f>Q507*H507</f>
        <v>5.2463399999999993E-2</v>
      </c>
      <c r="S507" s="62">
        <v>0</v>
      </c>
      <c r="T507" s="63">
        <f>S507*H507</f>
        <v>0</v>
      </c>
      <c r="AR507" s="64" t="s">
        <v>343</v>
      </c>
      <c r="AT507" s="64" t="s">
        <v>214</v>
      </c>
      <c r="AU507" s="64" t="s">
        <v>79</v>
      </c>
      <c r="AY507" s="17" t="s">
        <v>147</v>
      </c>
      <c r="BE507" s="65">
        <f>IF(N507="základní",J507,0)</f>
        <v>0</v>
      </c>
      <c r="BF507" s="65">
        <f>IF(N507="snížená",J507,0)</f>
        <v>0</v>
      </c>
      <c r="BG507" s="65">
        <f>IF(N507="zákl. přenesená",J507,0)</f>
        <v>0</v>
      </c>
      <c r="BH507" s="65">
        <f>IF(N507="sníž. přenesená",J507,0)</f>
        <v>0</v>
      </c>
      <c r="BI507" s="65">
        <f>IF(N507="nulová",J507,0)</f>
        <v>0</v>
      </c>
      <c r="BJ507" s="17" t="s">
        <v>77</v>
      </c>
      <c r="BK507" s="65">
        <f>ROUND(I507*H507,2)</f>
        <v>0</v>
      </c>
      <c r="BL507" s="17" t="s">
        <v>247</v>
      </c>
      <c r="BM507" s="64" t="s">
        <v>719</v>
      </c>
    </row>
    <row r="508" spans="2:65" s="12" customFormat="1" x14ac:dyDescent="0.2">
      <c r="B508" s="66"/>
      <c r="D508" s="157" t="s">
        <v>158</v>
      </c>
      <c r="E508" s="67" t="s">
        <v>1</v>
      </c>
      <c r="F508" s="158" t="s">
        <v>675</v>
      </c>
      <c r="H508" s="159">
        <v>174.87799999999999</v>
      </c>
      <c r="I508" s="110"/>
      <c r="L508" s="66"/>
      <c r="M508" s="68"/>
      <c r="T508" s="69"/>
      <c r="AT508" s="67" t="s">
        <v>158</v>
      </c>
      <c r="AU508" s="67" t="s">
        <v>79</v>
      </c>
      <c r="AV508" s="12" t="s">
        <v>79</v>
      </c>
      <c r="AW508" s="12" t="s">
        <v>26</v>
      </c>
      <c r="AX508" s="12" t="s">
        <v>77</v>
      </c>
      <c r="AY508" s="67" t="s">
        <v>147</v>
      </c>
    </row>
    <row r="509" spans="2:65" s="1" customFormat="1" ht="24.2" customHeight="1" x14ac:dyDescent="0.2">
      <c r="B509" s="21"/>
      <c r="C509" s="152" t="s">
        <v>720</v>
      </c>
      <c r="D509" s="152" t="s">
        <v>149</v>
      </c>
      <c r="E509" s="153" t="s">
        <v>721</v>
      </c>
      <c r="F509" s="154" t="s">
        <v>722</v>
      </c>
      <c r="G509" s="155" t="s">
        <v>152</v>
      </c>
      <c r="H509" s="156">
        <v>141.364</v>
      </c>
      <c r="I509" s="58"/>
      <c r="J509" s="128">
        <f>ROUND(I509*H509,2)</f>
        <v>0</v>
      </c>
      <c r="K509" s="129"/>
      <c r="L509" s="21"/>
      <c r="M509" s="60" t="s">
        <v>1</v>
      </c>
      <c r="N509" s="61" t="s">
        <v>34</v>
      </c>
      <c r="O509" s="62">
        <v>0.08</v>
      </c>
      <c r="P509" s="62">
        <f>O509*H509</f>
        <v>11.30912</v>
      </c>
      <c r="Q509" s="62">
        <v>0</v>
      </c>
      <c r="R509" s="62">
        <f>Q509*H509</f>
        <v>0</v>
      </c>
      <c r="S509" s="62">
        <v>0</v>
      </c>
      <c r="T509" s="63">
        <f>S509*H509</f>
        <v>0</v>
      </c>
      <c r="AR509" s="64" t="s">
        <v>247</v>
      </c>
      <c r="AT509" s="64" t="s">
        <v>149</v>
      </c>
      <c r="AU509" s="64" t="s">
        <v>79</v>
      </c>
      <c r="AY509" s="17" t="s">
        <v>147</v>
      </c>
      <c r="BE509" s="65">
        <f>IF(N509="základní",J509,0)</f>
        <v>0</v>
      </c>
      <c r="BF509" s="65">
        <f>IF(N509="snížená",J509,0)</f>
        <v>0</v>
      </c>
      <c r="BG509" s="65">
        <f>IF(N509="zákl. přenesená",J509,0)</f>
        <v>0</v>
      </c>
      <c r="BH509" s="65">
        <f>IF(N509="sníž. přenesená",J509,0)</f>
        <v>0</v>
      </c>
      <c r="BI509" s="65">
        <f>IF(N509="nulová",J509,0)</f>
        <v>0</v>
      </c>
      <c r="BJ509" s="17" t="s">
        <v>77</v>
      </c>
      <c r="BK509" s="65">
        <f>ROUND(I509*H509,2)</f>
        <v>0</v>
      </c>
      <c r="BL509" s="17" t="s">
        <v>247</v>
      </c>
      <c r="BM509" s="64" t="s">
        <v>723</v>
      </c>
    </row>
    <row r="510" spans="2:65" s="12" customFormat="1" x14ac:dyDescent="0.2">
      <c r="B510" s="66"/>
      <c r="D510" s="157" t="s">
        <v>158</v>
      </c>
      <c r="E510" s="67" t="s">
        <v>1</v>
      </c>
      <c r="F510" s="158" t="s">
        <v>724</v>
      </c>
      <c r="H510" s="159">
        <v>141.364</v>
      </c>
      <c r="I510" s="110"/>
      <c r="L510" s="66"/>
      <c r="M510" s="68"/>
      <c r="T510" s="69"/>
      <c r="AT510" s="67" t="s">
        <v>158</v>
      </c>
      <c r="AU510" s="67" t="s">
        <v>79</v>
      </c>
      <c r="AV510" s="12" t="s">
        <v>79</v>
      </c>
      <c r="AW510" s="12" t="s">
        <v>26</v>
      </c>
      <c r="AX510" s="12" t="s">
        <v>77</v>
      </c>
      <c r="AY510" s="67" t="s">
        <v>147</v>
      </c>
    </row>
    <row r="511" spans="2:65" s="1" customFormat="1" ht="37.9" customHeight="1" x14ac:dyDescent="0.2">
      <c r="B511" s="21"/>
      <c r="C511" s="163" t="s">
        <v>725</v>
      </c>
      <c r="D511" s="163" t="s">
        <v>214</v>
      </c>
      <c r="E511" s="164" t="s">
        <v>726</v>
      </c>
      <c r="F511" s="165" t="s">
        <v>727</v>
      </c>
      <c r="G511" s="166" t="s">
        <v>152</v>
      </c>
      <c r="H511" s="167">
        <v>162.56899999999999</v>
      </c>
      <c r="I511" s="78"/>
      <c r="J511" s="130">
        <f>ROUND(I511*H511,2)</f>
        <v>0</v>
      </c>
      <c r="K511" s="131"/>
      <c r="L511" s="79"/>
      <c r="M511" s="80" t="s">
        <v>1</v>
      </c>
      <c r="N511" s="81" t="s">
        <v>34</v>
      </c>
      <c r="O511" s="62">
        <v>0</v>
      </c>
      <c r="P511" s="62">
        <f>O511*H511</f>
        <v>0</v>
      </c>
      <c r="Q511" s="62">
        <v>8.0000000000000004E-4</v>
      </c>
      <c r="R511" s="62">
        <f>Q511*H511</f>
        <v>0.13005520000000001</v>
      </c>
      <c r="S511" s="62">
        <v>0</v>
      </c>
      <c r="T511" s="63">
        <f>S511*H511</f>
        <v>0</v>
      </c>
      <c r="AR511" s="64" t="s">
        <v>343</v>
      </c>
      <c r="AT511" s="64" t="s">
        <v>214</v>
      </c>
      <c r="AU511" s="64" t="s">
        <v>79</v>
      </c>
      <c r="AY511" s="17" t="s">
        <v>147</v>
      </c>
      <c r="BE511" s="65">
        <f>IF(N511="základní",J511,0)</f>
        <v>0</v>
      </c>
      <c r="BF511" s="65">
        <f>IF(N511="snížená",J511,0)</f>
        <v>0</v>
      </c>
      <c r="BG511" s="65">
        <f>IF(N511="zákl. přenesená",J511,0)</f>
        <v>0</v>
      </c>
      <c r="BH511" s="65">
        <f>IF(N511="sníž. přenesená",J511,0)</f>
        <v>0</v>
      </c>
      <c r="BI511" s="65">
        <f>IF(N511="nulová",J511,0)</f>
        <v>0</v>
      </c>
      <c r="BJ511" s="17" t="s">
        <v>77</v>
      </c>
      <c r="BK511" s="65">
        <f>ROUND(I511*H511,2)</f>
        <v>0</v>
      </c>
      <c r="BL511" s="17" t="s">
        <v>247</v>
      </c>
      <c r="BM511" s="64" t="s">
        <v>728</v>
      </c>
    </row>
    <row r="512" spans="2:65" s="12" customFormat="1" x14ac:dyDescent="0.2">
      <c r="B512" s="66"/>
      <c r="D512" s="157" t="s">
        <v>158</v>
      </c>
      <c r="E512" s="67" t="s">
        <v>1</v>
      </c>
      <c r="F512" s="158" t="s">
        <v>729</v>
      </c>
      <c r="H512" s="159">
        <v>162.56899999999999</v>
      </c>
      <c r="I512" s="110"/>
      <c r="L512" s="66"/>
      <c r="M512" s="68"/>
      <c r="T512" s="69"/>
      <c r="AT512" s="67" t="s">
        <v>158</v>
      </c>
      <c r="AU512" s="67" t="s">
        <v>79</v>
      </c>
      <c r="AV512" s="12" t="s">
        <v>79</v>
      </c>
      <c r="AW512" s="12" t="s">
        <v>26</v>
      </c>
      <c r="AX512" s="12" t="s">
        <v>77</v>
      </c>
      <c r="AY512" s="67" t="s">
        <v>147</v>
      </c>
    </row>
    <row r="513" spans="2:65" s="1" customFormat="1" ht="24.2" customHeight="1" x14ac:dyDescent="0.2">
      <c r="B513" s="21"/>
      <c r="C513" s="152" t="s">
        <v>730</v>
      </c>
      <c r="D513" s="152" t="s">
        <v>149</v>
      </c>
      <c r="E513" s="153" t="s">
        <v>731</v>
      </c>
      <c r="F513" s="154" t="s">
        <v>732</v>
      </c>
      <c r="G513" s="155" t="s">
        <v>152</v>
      </c>
      <c r="H513" s="156">
        <v>141.364</v>
      </c>
      <c r="I513" s="58"/>
      <c r="J513" s="128">
        <f>ROUND(I513*H513,2)</f>
        <v>0</v>
      </c>
      <c r="K513" s="129"/>
      <c r="L513" s="21"/>
      <c r="M513" s="60" t="s">
        <v>1</v>
      </c>
      <c r="N513" s="61" t="s">
        <v>34</v>
      </c>
      <c r="O513" s="62">
        <v>0.115</v>
      </c>
      <c r="P513" s="62">
        <f>O513*H513</f>
        <v>16.25686</v>
      </c>
      <c r="Q513" s="62">
        <v>0</v>
      </c>
      <c r="R513" s="62">
        <f>Q513*H513</f>
        <v>0</v>
      </c>
      <c r="S513" s="62">
        <v>0</v>
      </c>
      <c r="T513" s="63">
        <f>S513*H513</f>
        <v>0</v>
      </c>
      <c r="AR513" s="64" t="s">
        <v>247</v>
      </c>
      <c r="AT513" s="64" t="s">
        <v>149</v>
      </c>
      <c r="AU513" s="64" t="s">
        <v>79</v>
      </c>
      <c r="AY513" s="17" t="s">
        <v>147</v>
      </c>
      <c r="BE513" s="65">
        <f>IF(N513="základní",J513,0)</f>
        <v>0</v>
      </c>
      <c r="BF513" s="65">
        <f>IF(N513="snížená",J513,0)</f>
        <v>0</v>
      </c>
      <c r="BG513" s="65">
        <f>IF(N513="zákl. přenesená",J513,0)</f>
        <v>0</v>
      </c>
      <c r="BH513" s="65">
        <f>IF(N513="sníž. přenesená",J513,0)</f>
        <v>0</v>
      </c>
      <c r="BI513" s="65">
        <f>IF(N513="nulová",J513,0)</f>
        <v>0</v>
      </c>
      <c r="BJ513" s="17" t="s">
        <v>77</v>
      </c>
      <c r="BK513" s="65">
        <f>ROUND(I513*H513,2)</f>
        <v>0</v>
      </c>
      <c r="BL513" s="17" t="s">
        <v>247</v>
      </c>
      <c r="BM513" s="64" t="s">
        <v>733</v>
      </c>
    </row>
    <row r="514" spans="2:65" s="13" customFormat="1" x14ac:dyDescent="0.2">
      <c r="B514" s="70"/>
      <c r="D514" s="157" t="s">
        <v>158</v>
      </c>
      <c r="E514" s="71" t="s">
        <v>1</v>
      </c>
      <c r="F514" s="160" t="s">
        <v>734</v>
      </c>
      <c r="H514" s="71" t="s">
        <v>1</v>
      </c>
      <c r="I514" s="111"/>
      <c r="L514" s="70"/>
      <c r="M514" s="72"/>
      <c r="T514" s="73"/>
      <c r="AT514" s="71" t="s">
        <v>158</v>
      </c>
      <c r="AU514" s="71" t="s">
        <v>79</v>
      </c>
      <c r="AV514" s="13" t="s">
        <v>77</v>
      </c>
      <c r="AW514" s="13" t="s">
        <v>26</v>
      </c>
      <c r="AX514" s="13" t="s">
        <v>69</v>
      </c>
      <c r="AY514" s="71" t="s">
        <v>147</v>
      </c>
    </row>
    <row r="515" spans="2:65" s="12" customFormat="1" x14ac:dyDescent="0.2">
      <c r="B515" s="66"/>
      <c r="D515" s="157" t="s">
        <v>158</v>
      </c>
      <c r="E515" s="67" t="s">
        <v>1</v>
      </c>
      <c r="F515" s="158" t="s">
        <v>724</v>
      </c>
      <c r="H515" s="159">
        <v>141.364</v>
      </c>
      <c r="I515" s="110"/>
      <c r="L515" s="66"/>
      <c r="M515" s="68"/>
      <c r="T515" s="69"/>
      <c r="AT515" s="67" t="s">
        <v>158</v>
      </c>
      <c r="AU515" s="67" t="s">
        <v>79</v>
      </c>
      <c r="AV515" s="12" t="s">
        <v>79</v>
      </c>
      <c r="AW515" s="12" t="s">
        <v>26</v>
      </c>
      <c r="AX515" s="12" t="s">
        <v>77</v>
      </c>
      <c r="AY515" s="67" t="s">
        <v>147</v>
      </c>
    </row>
    <row r="516" spans="2:65" s="1" customFormat="1" ht="24.2" customHeight="1" x14ac:dyDescent="0.2">
      <c r="B516" s="21"/>
      <c r="C516" s="152" t="s">
        <v>735</v>
      </c>
      <c r="D516" s="152" t="s">
        <v>149</v>
      </c>
      <c r="E516" s="153" t="s">
        <v>736</v>
      </c>
      <c r="F516" s="154" t="s">
        <v>737</v>
      </c>
      <c r="G516" s="155" t="s">
        <v>152</v>
      </c>
      <c r="H516" s="156">
        <v>141.364</v>
      </c>
      <c r="I516" s="58"/>
      <c r="J516" s="128">
        <f>ROUND(I516*H516,2)</f>
        <v>0</v>
      </c>
      <c r="K516" s="129"/>
      <c r="L516" s="21"/>
      <c r="M516" s="60" t="s">
        <v>1</v>
      </c>
      <c r="N516" s="61" t="s">
        <v>34</v>
      </c>
      <c r="O516" s="62">
        <v>0.11600000000000001</v>
      </c>
      <c r="P516" s="62">
        <f>O516*H516</f>
        <v>16.398224000000003</v>
      </c>
      <c r="Q516" s="62">
        <v>0</v>
      </c>
      <c r="R516" s="62">
        <f>Q516*H516</f>
        <v>0</v>
      </c>
      <c r="S516" s="62">
        <v>0.16700000000000001</v>
      </c>
      <c r="T516" s="63">
        <f>S516*H516</f>
        <v>23.607788000000003</v>
      </c>
      <c r="AR516" s="64" t="s">
        <v>247</v>
      </c>
      <c r="AT516" s="64" t="s">
        <v>149</v>
      </c>
      <c r="AU516" s="64" t="s">
        <v>79</v>
      </c>
      <c r="AY516" s="17" t="s">
        <v>147</v>
      </c>
      <c r="BE516" s="65">
        <f>IF(N516="základní",J516,0)</f>
        <v>0</v>
      </c>
      <c r="BF516" s="65">
        <f>IF(N516="snížená",J516,0)</f>
        <v>0</v>
      </c>
      <c r="BG516" s="65">
        <f>IF(N516="zákl. přenesená",J516,0)</f>
        <v>0</v>
      </c>
      <c r="BH516" s="65">
        <f>IF(N516="sníž. přenesená",J516,0)</f>
        <v>0</v>
      </c>
      <c r="BI516" s="65">
        <f>IF(N516="nulová",J516,0)</f>
        <v>0</v>
      </c>
      <c r="BJ516" s="17" t="s">
        <v>77</v>
      </c>
      <c r="BK516" s="65">
        <f>ROUND(I516*H516,2)</f>
        <v>0</v>
      </c>
      <c r="BL516" s="17" t="s">
        <v>247</v>
      </c>
      <c r="BM516" s="64" t="s">
        <v>738</v>
      </c>
    </row>
    <row r="517" spans="2:65" s="13" customFormat="1" x14ac:dyDescent="0.2">
      <c r="B517" s="70"/>
      <c r="D517" s="157" t="s">
        <v>158</v>
      </c>
      <c r="E517" s="71" t="s">
        <v>1</v>
      </c>
      <c r="F517" s="160" t="s">
        <v>739</v>
      </c>
      <c r="H517" s="71" t="s">
        <v>1</v>
      </c>
      <c r="I517" s="111"/>
      <c r="L517" s="70"/>
      <c r="M517" s="72"/>
      <c r="T517" s="73"/>
      <c r="AT517" s="71" t="s">
        <v>158</v>
      </c>
      <c r="AU517" s="71" t="s">
        <v>79</v>
      </c>
      <c r="AV517" s="13" t="s">
        <v>77</v>
      </c>
      <c r="AW517" s="13" t="s">
        <v>26</v>
      </c>
      <c r="AX517" s="13" t="s">
        <v>69</v>
      </c>
      <c r="AY517" s="71" t="s">
        <v>147</v>
      </c>
    </row>
    <row r="518" spans="2:65" s="12" customFormat="1" x14ac:dyDescent="0.2">
      <c r="B518" s="66"/>
      <c r="D518" s="157" t="s">
        <v>158</v>
      </c>
      <c r="E518" s="67" t="s">
        <v>1</v>
      </c>
      <c r="F518" s="158" t="s">
        <v>668</v>
      </c>
      <c r="H518" s="159">
        <v>141.364</v>
      </c>
      <c r="I518" s="110"/>
      <c r="L518" s="66"/>
      <c r="M518" s="68"/>
      <c r="T518" s="69"/>
      <c r="AT518" s="67" t="s">
        <v>158</v>
      </c>
      <c r="AU518" s="67" t="s">
        <v>79</v>
      </c>
      <c r="AV518" s="12" t="s">
        <v>79</v>
      </c>
      <c r="AW518" s="12" t="s">
        <v>26</v>
      </c>
      <c r="AX518" s="12" t="s">
        <v>77</v>
      </c>
      <c r="AY518" s="67" t="s">
        <v>147</v>
      </c>
    </row>
    <row r="519" spans="2:65" s="1" customFormat="1" ht="24.2" customHeight="1" x14ac:dyDescent="0.2">
      <c r="B519" s="21"/>
      <c r="C519" s="152" t="s">
        <v>740</v>
      </c>
      <c r="D519" s="152" t="s">
        <v>149</v>
      </c>
      <c r="E519" s="153" t="s">
        <v>741</v>
      </c>
      <c r="F519" s="154" t="s">
        <v>742</v>
      </c>
      <c r="G519" s="155" t="s">
        <v>204</v>
      </c>
      <c r="H519" s="156">
        <v>1.6910000000000001</v>
      </c>
      <c r="I519" s="58"/>
      <c r="J519" s="128">
        <f>ROUND(I519*H519,2)</f>
        <v>0</v>
      </c>
      <c r="K519" s="129"/>
      <c r="L519" s="21"/>
      <c r="M519" s="60" t="s">
        <v>1</v>
      </c>
      <c r="N519" s="61" t="s">
        <v>34</v>
      </c>
      <c r="O519" s="62">
        <v>1.65</v>
      </c>
      <c r="P519" s="62">
        <f>O519*H519</f>
        <v>2.7901500000000001</v>
      </c>
      <c r="Q519" s="62">
        <v>0</v>
      </c>
      <c r="R519" s="62">
        <f>Q519*H519</f>
        <v>0</v>
      </c>
      <c r="S519" s="62">
        <v>0</v>
      </c>
      <c r="T519" s="63">
        <f>S519*H519</f>
        <v>0</v>
      </c>
      <c r="AR519" s="64" t="s">
        <v>247</v>
      </c>
      <c r="AT519" s="64" t="s">
        <v>149</v>
      </c>
      <c r="AU519" s="64" t="s">
        <v>79</v>
      </c>
      <c r="AY519" s="17" t="s">
        <v>147</v>
      </c>
      <c r="BE519" s="65">
        <f>IF(N519="základní",J519,0)</f>
        <v>0</v>
      </c>
      <c r="BF519" s="65">
        <f>IF(N519="snížená",J519,0)</f>
        <v>0</v>
      </c>
      <c r="BG519" s="65">
        <f>IF(N519="zákl. přenesená",J519,0)</f>
        <v>0</v>
      </c>
      <c r="BH519" s="65">
        <f>IF(N519="sníž. přenesená",J519,0)</f>
        <v>0</v>
      </c>
      <c r="BI519" s="65">
        <f>IF(N519="nulová",J519,0)</f>
        <v>0</v>
      </c>
      <c r="BJ519" s="17" t="s">
        <v>77</v>
      </c>
      <c r="BK519" s="65">
        <f>ROUND(I519*H519,2)</f>
        <v>0</v>
      </c>
      <c r="BL519" s="17" t="s">
        <v>247</v>
      </c>
      <c r="BM519" s="64" t="s">
        <v>743</v>
      </c>
    </row>
    <row r="520" spans="2:65" s="11" customFormat="1" ht="22.9" customHeight="1" x14ac:dyDescent="0.2">
      <c r="B520" s="51"/>
      <c r="D520" s="52" t="s">
        <v>68</v>
      </c>
      <c r="E520" s="151" t="s">
        <v>744</v>
      </c>
      <c r="F520" s="151" t="s">
        <v>745</v>
      </c>
      <c r="I520" s="109"/>
      <c r="J520" s="127">
        <f>BK520</f>
        <v>0</v>
      </c>
      <c r="L520" s="51"/>
      <c r="M520" s="53"/>
      <c r="P520" s="54">
        <f>SUM(P521:P619)</f>
        <v>203.32449000000003</v>
      </c>
      <c r="R520" s="54">
        <f>SUM(R521:R619)</f>
        <v>3.6307151399999995</v>
      </c>
      <c r="T520" s="55">
        <f>SUM(T521:T619)</f>
        <v>1.4069533700000001</v>
      </c>
      <c r="AR520" s="52" t="s">
        <v>79</v>
      </c>
      <c r="AT520" s="56" t="s">
        <v>68</v>
      </c>
      <c r="AU520" s="56" t="s">
        <v>77</v>
      </c>
      <c r="AY520" s="52" t="s">
        <v>147</v>
      </c>
      <c r="BK520" s="57">
        <f>SUM(BK521:BK619)</f>
        <v>0</v>
      </c>
    </row>
    <row r="521" spans="2:65" s="1" customFormat="1" ht="24.2" customHeight="1" x14ac:dyDescent="0.2">
      <c r="B521" s="21"/>
      <c r="C521" s="152" t="s">
        <v>746</v>
      </c>
      <c r="D521" s="152" t="s">
        <v>149</v>
      </c>
      <c r="E521" s="153" t="s">
        <v>747</v>
      </c>
      <c r="F521" s="154" t="s">
        <v>748</v>
      </c>
      <c r="G521" s="155" t="s">
        <v>152</v>
      </c>
      <c r="H521" s="156">
        <v>319.274</v>
      </c>
      <c r="I521" s="58"/>
      <c r="J521" s="128">
        <f>ROUND(I521*H521,2)</f>
        <v>0</v>
      </c>
      <c r="K521" s="129"/>
      <c r="L521" s="21"/>
      <c r="M521" s="60" t="s">
        <v>1</v>
      </c>
      <c r="N521" s="61" t="s">
        <v>34</v>
      </c>
      <c r="O521" s="62">
        <v>0.08</v>
      </c>
      <c r="P521" s="62">
        <f>O521*H521</f>
        <v>25.541920000000001</v>
      </c>
      <c r="Q521" s="62">
        <v>0</v>
      </c>
      <c r="R521" s="62">
        <f>Q521*H521</f>
        <v>0</v>
      </c>
      <c r="S521" s="62">
        <v>1.75E-3</v>
      </c>
      <c r="T521" s="63">
        <f>S521*H521</f>
        <v>0.55872949999999999</v>
      </c>
      <c r="AR521" s="64" t="s">
        <v>247</v>
      </c>
      <c r="AT521" s="64" t="s">
        <v>149</v>
      </c>
      <c r="AU521" s="64" t="s">
        <v>79</v>
      </c>
      <c r="AY521" s="17" t="s">
        <v>147</v>
      </c>
      <c r="BE521" s="65">
        <f>IF(N521="základní",J521,0)</f>
        <v>0</v>
      </c>
      <c r="BF521" s="65">
        <f>IF(N521="snížená",J521,0)</f>
        <v>0</v>
      </c>
      <c r="BG521" s="65">
        <f>IF(N521="zákl. přenesená",J521,0)</f>
        <v>0</v>
      </c>
      <c r="BH521" s="65">
        <f>IF(N521="sníž. přenesená",J521,0)</f>
        <v>0</v>
      </c>
      <c r="BI521" s="65">
        <f>IF(N521="nulová",J521,0)</f>
        <v>0</v>
      </c>
      <c r="BJ521" s="17" t="s">
        <v>77</v>
      </c>
      <c r="BK521" s="65">
        <f>ROUND(I521*H521,2)</f>
        <v>0</v>
      </c>
      <c r="BL521" s="17" t="s">
        <v>247</v>
      </c>
      <c r="BM521" s="64" t="s">
        <v>749</v>
      </c>
    </row>
    <row r="522" spans="2:65" s="13" customFormat="1" x14ac:dyDescent="0.2">
      <c r="B522" s="70"/>
      <c r="D522" s="157" t="s">
        <v>158</v>
      </c>
      <c r="E522" s="71" t="s">
        <v>1</v>
      </c>
      <c r="F522" s="160" t="s">
        <v>750</v>
      </c>
      <c r="H522" s="71" t="s">
        <v>1</v>
      </c>
      <c r="I522" s="111"/>
      <c r="L522" s="70"/>
      <c r="M522" s="72"/>
      <c r="T522" s="73"/>
      <c r="AT522" s="71" t="s">
        <v>158</v>
      </c>
      <c r="AU522" s="71" t="s">
        <v>79</v>
      </c>
      <c r="AV522" s="13" t="s">
        <v>77</v>
      </c>
      <c r="AW522" s="13" t="s">
        <v>26</v>
      </c>
      <c r="AX522" s="13" t="s">
        <v>69</v>
      </c>
      <c r="AY522" s="71" t="s">
        <v>147</v>
      </c>
    </row>
    <row r="523" spans="2:65" s="12" customFormat="1" x14ac:dyDescent="0.2">
      <c r="B523" s="66"/>
      <c r="D523" s="157" t="s">
        <v>158</v>
      </c>
      <c r="E523" s="67" t="s">
        <v>1</v>
      </c>
      <c r="F523" s="158" t="s">
        <v>751</v>
      </c>
      <c r="H523" s="159">
        <v>319.274</v>
      </c>
      <c r="I523" s="110"/>
      <c r="L523" s="66"/>
      <c r="M523" s="68"/>
      <c r="T523" s="69"/>
      <c r="AT523" s="67" t="s">
        <v>158</v>
      </c>
      <c r="AU523" s="67" t="s">
        <v>79</v>
      </c>
      <c r="AV523" s="12" t="s">
        <v>79</v>
      </c>
      <c r="AW523" s="12" t="s">
        <v>26</v>
      </c>
      <c r="AX523" s="12" t="s">
        <v>69</v>
      </c>
      <c r="AY523" s="67" t="s">
        <v>147</v>
      </c>
    </row>
    <row r="524" spans="2:65" s="14" customFormat="1" x14ac:dyDescent="0.2">
      <c r="B524" s="74"/>
      <c r="D524" s="157" t="s">
        <v>158</v>
      </c>
      <c r="E524" s="75" t="s">
        <v>1</v>
      </c>
      <c r="F524" s="161" t="s">
        <v>185</v>
      </c>
      <c r="H524" s="162">
        <v>319.274</v>
      </c>
      <c r="I524" s="112"/>
      <c r="L524" s="74"/>
      <c r="M524" s="76"/>
      <c r="T524" s="77"/>
      <c r="AT524" s="75" t="s">
        <v>158</v>
      </c>
      <c r="AU524" s="75" t="s">
        <v>79</v>
      </c>
      <c r="AV524" s="14" t="s">
        <v>153</v>
      </c>
      <c r="AW524" s="14" t="s">
        <v>26</v>
      </c>
      <c r="AX524" s="14" t="s">
        <v>77</v>
      </c>
      <c r="AY524" s="75" t="s">
        <v>147</v>
      </c>
    </row>
    <row r="525" spans="2:65" s="1" customFormat="1" ht="24.2" customHeight="1" x14ac:dyDescent="0.2">
      <c r="B525" s="21"/>
      <c r="C525" s="152" t="s">
        <v>752</v>
      </c>
      <c r="D525" s="152" t="s">
        <v>149</v>
      </c>
      <c r="E525" s="153" t="s">
        <v>753</v>
      </c>
      <c r="F525" s="154" t="s">
        <v>754</v>
      </c>
      <c r="G525" s="155" t="s">
        <v>152</v>
      </c>
      <c r="H525" s="156">
        <v>93.4</v>
      </c>
      <c r="I525" s="58"/>
      <c r="J525" s="128">
        <f>ROUND(I525*H525,2)</f>
        <v>0</v>
      </c>
      <c r="K525" s="129"/>
      <c r="L525" s="21"/>
      <c r="M525" s="60" t="s">
        <v>1</v>
      </c>
      <c r="N525" s="61" t="s">
        <v>34</v>
      </c>
      <c r="O525" s="62">
        <v>0.23100000000000001</v>
      </c>
      <c r="P525" s="62">
        <f>O525*H525</f>
        <v>21.575400000000002</v>
      </c>
      <c r="Q525" s="62">
        <v>2.9999999999999997E-4</v>
      </c>
      <c r="R525" s="62">
        <f>Q525*H525</f>
        <v>2.802E-2</v>
      </c>
      <c r="S525" s="62">
        <v>0</v>
      </c>
      <c r="T525" s="63">
        <f>S525*H525</f>
        <v>0</v>
      </c>
      <c r="AR525" s="64" t="s">
        <v>247</v>
      </c>
      <c r="AT525" s="64" t="s">
        <v>149</v>
      </c>
      <c r="AU525" s="64" t="s">
        <v>79</v>
      </c>
      <c r="AY525" s="17" t="s">
        <v>147</v>
      </c>
      <c r="BE525" s="65">
        <f>IF(N525="základní",J525,0)</f>
        <v>0</v>
      </c>
      <c r="BF525" s="65">
        <f>IF(N525="snížená",J525,0)</f>
        <v>0</v>
      </c>
      <c r="BG525" s="65">
        <f>IF(N525="zákl. přenesená",J525,0)</f>
        <v>0</v>
      </c>
      <c r="BH525" s="65">
        <f>IF(N525="sníž. přenesená",J525,0)</f>
        <v>0</v>
      </c>
      <c r="BI525" s="65">
        <f>IF(N525="nulová",J525,0)</f>
        <v>0</v>
      </c>
      <c r="BJ525" s="17" t="s">
        <v>77</v>
      </c>
      <c r="BK525" s="65">
        <f>ROUND(I525*H525,2)</f>
        <v>0</v>
      </c>
      <c r="BL525" s="17" t="s">
        <v>247</v>
      </c>
      <c r="BM525" s="64" t="s">
        <v>755</v>
      </c>
    </row>
    <row r="526" spans="2:65" s="13" customFormat="1" x14ac:dyDescent="0.2">
      <c r="B526" s="70"/>
      <c r="D526" s="157" t="s">
        <v>158</v>
      </c>
      <c r="E526" s="71" t="s">
        <v>1</v>
      </c>
      <c r="F526" s="160" t="s">
        <v>756</v>
      </c>
      <c r="H526" s="71" t="s">
        <v>1</v>
      </c>
      <c r="I526" s="111"/>
      <c r="L526" s="70"/>
      <c r="M526" s="72"/>
      <c r="T526" s="73"/>
      <c r="AT526" s="71" t="s">
        <v>158</v>
      </c>
      <c r="AU526" s="71" t="s">
        <v>79</v>
      </c>
      <c r="AV526" s="13" t="s">
        <v>77</v>
      </c>
      <c r="AW526" s="13" t="s">
        <v>26</v>
      </c>
      <c r="AX526" s="13" t="s">
        <v>69</v>
      </c>
      <c r="AY526" s="71" t="s">
        <v>147</v>
      </c>
    </row>
    <row r="527" spans="2:65" s="12" customFormat="1" x14ac:dyDescent="0.2">
      <c r="B527" s="66"/>
      <c r="D527" s="157" t="s">
        <v>158</v>
      </c>
      <c r="E527" s="67" t="s">
        <v>1</v>
      </c>
      <c r="F527" s="158" t="s">
        <v>757</v>
      </c>
      <c r="H527" s="159">
        <v>93.4</v>
      </c>
      <c r="I527" s="110"/>
      <c r="L527" s="66"/>
      <c r="M527" s="68"/>
      <c r="T527" s="69"/>
      <c r="AT527" s="67" t="s">
        <v>158</v>
      </c>
      <c r="AU527" s="67" t="s">
        <v>79</v>
      </c>
      <c r="AV527" s="12" t="s">
        <v>79</v>
      </c>
      <c r="AW527" s="12" t="s">
        <v>26</v>
      </c>
      <c r="AX527" s="12" t="s">
        <v>69</v>
      </c>
      <c r="AY527" s="67" t="s">
        <v>147</v>
      </c>
    </row>
    <row r="528" spans="2:65" s="14" customFormat="1" x14ac:dyDescent="0.2">
      <c r="B528" s="74"/>
      <c r="D528" s="157" t="s">
        <v>158</v>
      </c>
      <c r="E528" s="75" t="s">
        <v>1</v>
      </c>
      <c r="F528" s="161" t="s">
        <v>185</v>
      </c>
      <c r="H528" s="162">
        <v>93.4</v>
      </c>
      <c r="I528" s="112"/>
      <c r="L528" s="74"/>
      <c r="M528" s="76"/>
      <c r="T528" s="77"/>
      <c r="AT528" s="75" t="s">
        <v>158</v>
      </c>
      <c r="AU528" s="75" t="s">
        <v>79</v>
      </c>
      <c r="AV528" s="14" t="s">
        <v>153</v>
      </c>
      <c r="AW528" s="14" t="s">
        <v>26</v>
      </c>
      <c r="AX528" s="14" t="s">
        <v>77</v>
      </c>
      <c r="AY528" s="75" t="s">
        <v>147</v>
      </c>
    </row>
    <row r="529" spans="2:65" s="1" customFormat="1" ht="24.2" customHeight="1" x14ac:dyDescent="0.2">
      <c r="B529" s="21"/>
      <c r="C529" s="163" t="s">
        <v>758</v>
      </c>
      <c r="D529" s="163" t="s">
        <v>214</v>
      </c>
      <c r="E529" s="164" t="s">
        <v>759</v>
      </c>
      <c r="F529" s="165" t="s">
        <v>760</v>
      </c>
      <c r="G529" s="166" t="s">
        <v>152</v>
      </c>
      <c r="H529" s="167">
        <v>49.034999999999997</v>
      </c>
      <c r="I529" s="78"/>
      <c r="J529" s="130">
        <f>ROUND(I529*H529,2)</f>
        <v>0</v>
      </c>
      <c r="K529" s="131"/>
      <c r="L529" s="79"/>
      <c r="M529" s="80" t="s">
        <v>1</v>
      </c>
      <c r="N529" s="81" t="s">
        <v>34</v>
      </c>
      <c r="O529" s="62">
        <v>0</v>
      </c>
      <c r="P529" s="62">
        <f>O529*H529</f>
        <v>0</v>
      </c>
      <c r="Q529" s="62">
        <v>3.5999999999999999E-3</v>
      </c>
      <c r="R529" s="62">
        <f>Q529*H529</f>
        <v>0.17652599999999999</v>
      </c>
      <c r="S529" s="62">
        <v>0</v>
      </c>
      <c r="T529" s="63">
        <f>S529*H529</f>
        <v>0</v>
      </c>
      <c r="AR529" s="64" t="s">
        <v>343</v>
      </c>
      <c r="AT529" s="64" t="s">
        <v>214</v>
      </c>
      <c r="AU529" s="64" t="s">
        <v>79</v>
      </c>
      <c r="AY529" s="17" t="s">
        <v>147</v>
      </c>
      <c r="BE529" s="65">
        <f>IF(N529="základní",J529,0)</f>
        <v>0</v>
      </c>
      <c r="BF529" s="65">
        <f>IF(N529="snížená",J529,0)</f>
        <v>0</v>
      </c>
      <c r="BG529" s="65">
        <f>IF(N529="zákl. přenesená",J529,0)</f>
        <v>0</v>
      </c>
      <c r="BH529" s="65">
        <f>IF(N529="sníž. přenesená",J529,0)</f>
        <v>0</v>
      </c>
      <c r="BI529" s="65">
        <f>IF(N529="nulová",J529,0)</f>
        <v>0</v>
      </c>
      <c r="BJ529" s="17" t="s">
        <v>77</v>
      </c>
      <c r="BK529" s="65">
        <f>ROUND(I529*H529,2)</f>
        <v>0</v>
      </c>
      <c r="BL529" s="17" t="s">
        <v>247</v>
      </c>
      <c r="BM529" s="64" t="s">
        <v>761</v>
      </c>
    </row>
    <row r="530" spans="2:65" s="13" customFormat="1" x14ac:dyDescent="0.2">
      <c r="B530" s="70"/>
      <c r="D530" s="157" t="s">
        <v>158</v>
      </c>
      <c r="E530" s="71" t="s">
        <v>1</v>
      </c>
      <c r="F530" s="160" t="s">
        <v>756</v>
      </c>
      <c r="H530" s="71" t="s">
        <v>1</v>
      </c>
      <c r="I530" s="111"/>
      <c r="L530" s="70"/>
      <c r="M530" s="72"/>
      <c r="T530" s="73"/>
      <c r="AT530" s="71" t="s">
        <v>158</v>
      </c>
      <c r="AU530" s="71" t="s">
        <v>79</v>
      </c>
      <c r="AV530" s="13" t="s">
        <v>77</v>
      </c>
      <c r="AW530" s="13" t="s">
        <v>26</v>
      </c>
      <c r="AX530" s="13" t="s">
        <v>69</v>
      </c>
      <c r="AY530" s="71" t="s">
        <v>147</v>
      </c>
    </row>
    <row r="531" spans="2:65" s="12" customFormat="1" x14ac:dyDescent="0.2">
      <c r="B531" s="66"/>
      <c r="D531" s="157" t="s">
        <v>158</v>
      </c>
      <c r="E531" s="67" t="s">
        <v>1</v>
      </c>
      <c r="F531" s="158" t="s">
        <v>762</v>
      </c>
      <c r="H531" s="159">
        <v>49.034999999999997</v>
      </c>
      <c r="I531" s="110"/>
      <c r="L531" s="66"/>
      <c r="M531" s="68"/>
      <c r="T531" s="69"/>
      <c r="AT531" s="67" t="s">
        <v>158</v>
      </c>
      <c r="AU531" s="67" t="s">
        <v>79</v>
      </c>
      <c r="AV531" s="12" t="s">
        <v>79</v>
      </c>
      <c r="AW531" s="12" t="s">
        <v>26</v>
      </c>
      <c r="AX531" s="12" t="s">
        <v>77</v>
      </c>
      <c r="AY531" s="67" t="s">
        <v>147</v>
      </c>
    </row>
    <row r="532" spans="2:65" s="1" customFormat="1" ht="24.2" customHeight="1" x14ac:dyDescent="0.2">
      <c r="B532" s="21"/>
      <c r="C532" s="163" t="s">
        <v>763</v>
      </c>
      <c r="D532" s="163" t="s">
        <v>214</v>
      </c>
      <c r="E532" s="164" t="s">
        <v>764</v>
      </c>
      <c r="F532" s="165" t="s">
        <v>765</v>
      </c>
      <c r="G532" s="166" t="s">
        <v>152</v>
      </c>
      <c r="H532" s="167">
        <v>49.034999999999997</v>
      </c>
      <c r="I532" s="78"/>
      <c r="J532" s="130">
        <f>ROUND(I532*H532,2)</f>
        <v>0</v>
      </c>
      <c r="K532" s="131"/>
      <c r="L532" s="79"/>
      <c r="M532" s="80" t="s">
        <v>1</v>
      </c>
      <c r="N532" s="81" t="s">
        <v>34</v>
      </c>
      <c r="O532" s="62">
        <v>0</v>
      </c>
      <c r="P532" s="62">
        <f>O532*H532</f>
        <v>0</v>
      </c>
      <c r="Q532" s="62">
        <v>4.1999999999999997E-3</v>
      </c>
      <c r="R532" s="62">
        <f>Q532*H532</f>
        <v>0.20594699999999996</v>
      </c>
      <c r="S532" s="62">
        <v>0</v>
      </c>
      <c r="T532" s="63">
        <f>S532*H532</f>
        <v>0</v>
      </c>
      <c r="AR532" s="64" t="s">
        <v>343</v>
      </c>
      <c r="AT532" s="64" t="s">
        <v>214</v>
      </c>
      <c r="AU532" s="64" t="s">
        <v>79</v>
      </c>
      <c r="AY532" s="17" t="s">
        <v>147</v>
      </c>
      <c r="BE532" s="65">
        <f>IF(N532="základní",J532,0)</f>
        <v>0</v>
      </c>
      <c r="BF532" s="65">
        <f>IF(N532="snížená",J532,0)</f>
        <v>0</v>
      </c>
      <c r="BG532" s="65">
        <f>IF(N532="zákl. přenesená",J532,0)</f>
        <v>0</v>
      </c>
      <c r="BH532" s="65">
        <f>IF(N532="sníž. přenesená",J532,0)</f>
        <v>0</v>
      </c>
      <c r="BI532" s="65">
        <f>IF(N532="nulová",J532,0)</f>
        <v>0</v>
      </c>
      <c r="BJ532" s="17" t="s">
        <v>77</v>
      </c>
      <c r="BK532" s="65">
        <f>ROUND(I532*H532,2)</f>
        <v>0</v>
      </c>
      <c r="BL532" s="17" t="s">
        <v>247</v>
      </c>
      <c r="BM532" s="64" t="s">
        <v>766</v>
      </c>
    </row>
    <row r="533" spans="2:65" s="13" customFormat="1" x14ac:dyDescent="0.2">
      <c r="B533" s="70"/>
      <c r="D533" s="157" t="s">
        <v>158</v>
      </c>
      <c r="E533" s="71" t="s">
        <v>1</v>
      </c>
      <c r="F533" s="160" t="s">
        <v>756</v>
      </c>
      <c r="H533" s="71" t="s">
        <v>1</v>
      </c>
      <c r="I533" s="111"/>
      <c r="L533" s="70"/>
      <c r="M533" s="72"/>
      <c r="T533" s="73"/>
      <c r="AT533" s="71" t="s">
        <v>158</v>
      </c>
      <c r="AU533" s="71" t="s">
        <v>79</v>
      </c>
      <c r="AV533" s="13" t="s">
        <v>77</v>
      </c>
      <c r="AW533" s="13" t="s">
        <v>26</v>
      </c>
      <c r="AX533" s="13" t="s">
        <v>69</v>
      </c>
      <c r="AY533" s="71" t="s">
        <v>147</v>
      </c>
    </row>
    <row r="534" spans="2:65" s="12" customFormat="1" x14ac:dyDescent="0.2">
      <c r="B534" s="66"/>
      <c r="D534" s="157" t="s">
        <v>158</v>
      </c>
      <c r="E534" s="67" t="s">
        <v>1</v>
      </c>
      <c r="F534" s="158" t="s">
        <v>762</v>
      </c>
      <c r="H534" s="159">
        <v>49.034999999999997</v>
      </c>
      <c r="I534" s="110"/>
      <c r="L534" s="66"/>
      <c r="M534" s="68"/>
      <c r="T534" s="69"/>
      <c r="AT534" s="67" t="s">
        <v>158</v>
      </c>
      <c r="AU534" s="67" t="s">
        <v>79</v>
      </c>
      <c r="AV534" s="12" t="s">
        <v>79</v>
      </c>
      <c r="AW534" s="12" t="s">
        <v>26</v>
      </c>
      <c r="AX534" s="12" t="s">
        <v>77</v>
      </c>
      <c r="AY534" s="67" t="s">
        <v>147</v>
      </c>
    </row>
    <row r="535" spans="2:65" s="1" customFormat="1" ht="24.2" customHeight="1" x14ac:dyDescent="0.2">
      <c r="B535" s="21"/>
      <c r="C535" s="152" t="s">
        <v>767</v>
      </c>
      <c r="D535" s="152" t="s">
        <v>149</v>
      </c>
      <c r="E535" s="153" t="s">
        <v>768</v>
      </c>
      <c r="F535" s="154" t="s">
        <v>769</v>
      </c>
      <c r="G535" s="155" t="s">
        <v>152</v>
      </c>
      <c r="H535" s="156">
        <v>7.665</v>
      </c>
      <c r="I535" s="58"/>
      <c r="J535" s="128">
        <f>ROUND(I535*H535,2)</f>
        <v>0</v>
      </c>
      <c r="K535" s="129"/>
      <c r="L535" s="21"/>
      <c r="M535" s="60" t="s">
        <v>1</v>
      </c>
      <c r="N535" s="61" t="s">
        <v>34</v>
      </c>
      <c r="O535" s="62">
        <v>0.251</v>
      </c>
      <c r="P535" s="62">
        <f>O535*H535</f>
        <v>1.923915</v>
      </c>
      <c r="Q535" s="62">
        <v>6.0000000000000001E-3</v>
      </c>
      <c r="R535" s="62">
        <f>Q535*H535</f>
        <v>4.5990000000000003E-2</v>
      </c>
      <c r="S535" s="62">
        <v>0</v>
      </c>
      <c r="T535" s="63">
        <f>S535*H535</f>
        <v>0</v>
      </c>
      <c r="AR535" s="64" t="s">
        <v>247</v>
      </c>
      <c r="AT535" s="64" t="s">
        <v>149</v>
      </c>
      <c r="AU535" s="64" t="s">
        <v>79</v>
      </c>
      <c r="AY535" s="17" t="s">
        <v>147</v>
      </c>
      <c r="BE535" s="65">
        <f>IF(N535="základní",J535,0)</f>
        <v>0</v>
      </c>
      <c r="BF535" s="65">
        <f>IF(N535="snížená",J535,0)</f>
        <v>0</v>
      </c>
      <c r="BG535" s="65">
        <f>IF(N535="zákl. přenesená",J535,0)</f>
        <v>0</v>
      </c>
      <c r="BH535" s="65">
        <f>IF(N535="sníž. přenesená",J535,0)</f>
        <v>0</v>
      </c>
      <c r="BI535" s="65">
        <f>IF(N535="nulová",J535,0)</f>
        <v>0</v>
      </c>
      <c r="BJ535" s="17" t="s">
        <v>77</v>
      </c>
      <c r="BK535" s="65">
        <f>ROUND(I535*H535,2)</f>
        <v>0</v>
      </c>
      <c r="BL535" s="17" t="s">
        <v>247</v>
      </c>
      <c r="BM535" s="64" t="s">
        <v>770</v>
      </c>
    </row>
    <row r="536" spans="2:65" s="13" customFormat="1" x14ac:dyDescent="0.2">
      <c r="B536" s="70"/>
      <c r="D536" s="157" t="s">
        <v>158</v>
      </c>
      <c r="E536" s="71" t="s">
        <v>1</v>
      </c>
      <c r="F536" s="160" t="s">
        <v>771</v>
      </c>
      <c r="H536" s="71" t="s">
        <v>1</v>
      </c>
      <c r="I536" s="111"/>
      <c r="L536" s="70"/>
      <c r="M536" s="72"/>
      <c r="T536" s="73"/>
      <c r="AT536" s="71" t="s">
        <v>158</v>
      </c>
      <c r="AU536" s="71" t="s">
        <v>79</v>
      </c>
      <c r="AV536" s="13" t="s">
        <v>77</v>
      </c>
      <c r="AW536" s="13" t="s">
        <v>26</v>
      </c>
      <c r="AX536" s="13" t="s">
        <v>69</v>
      </c>
      <c r="AY536" s="71" t="s">
        <v>147</v>
      </c>
    </row>
    <row r="537" spans="2:65" s="12" customFormat="1" x14ac:dyDescent="0.2">
      <c r="B537" s="66"/>
      <c r="D537" s="157" t="s">
        <v>158</v>
      </c>
      <c r="E537" s="67" t="s">
        <v>1</v>
      </c>
      <c r="F537" s="158" t="s">
        <v>772</v>
      </c>
      <c r="H537" s="159">
        <v>6.4050000000000002</v>
      </c>
      <c r="I537" s="110"/>
      <c r="L537" s="66"/>
      <c r="M537" s="68"/>
      <c r="T537" s="69"/>
      <c r="AT537" s="67" t="s">
        <v>158</v>
      </c>
      <c r="AU537" s="67" t="s">
        <v>79</v>
      </c>
      <c r="AV537" s="12" t="s">
        <v>79</v>
      </c>
      <c r="AW537" s="12" t="s">
        <v>26</v>
      </c>
      <c r="AX537" s="12" t="s">
        <v>69</v>
      </c>
      <c r="AY537" s="67" t="s">
        <v>147</v>
      </c>
    </row>
    <row r="538" spans="2:65" s="13" customFormat="1" x14ac:dyDescent="0.2">
      <c r="B538" s="70"/>
      <c r="D538" s="157" t="s">
        <v>158</v>
      </c>
      <c r="E538" s="71" t="s">
        <v>1</v>
      </c>
      <c r="F538" s="160" t="s">
        <v>773</v>
      </c>
      <c r="H538" s="71" t="s">
        <v>1</v>
      </c>
      <c r="I538" s="111"/>
      <c r="L538" s="70"/>
      <c r="M538" s="72"/>
      <c r="T538" s="73"/>
      <c r="AT538" s="71" t="s">
        <v>158</v>
      </c>
      <c r="AU538" s="71" t="s">
        <v>79</v>
      </c>
      <c r="AV538" s="13" t="s">
        <v>77</v>
      </c>
      <c r="AW538" s="13" t="s">
        <v>26</v>
      </c>
      <c r="AX538" s="13" t="s">
        <v>69</v>
      </c>
      <c r="AY538" s="71" t="s">
        <v>147</v>
      </c>
    </row>
    <row r="539" spans="2:65" s="12" customFormat="1" x14ac:dyDescent="0.2">
      <c r="B539" s="66"/>
      <c r="D539" s="157" t="s">
        <v>158</v>
      </c>
      <c r="E539" s="67" t="s">
        <v>1</v>
      </c>
      <c r="F539" s="158" t="s">
        <v>774</v>
      </c>
      <c r="H539" s="159">
        <v>1.26</v>
      </c>
      <c r="I539" s="110"/>
      <c r="L539" s="66"/>
      <c r="M539" s="68"/>
      <c r="T539" s="69"/>
      <c r="AT539" s="67" t="s">
        <v>158</v>
      </c>
      <c r="AU539" s="67" t="s">
        <v>79</v>
      </c>
      <c r="AV539" s="12" t="s">
        <v>79</v>
      </c>
      <c r="AW539" s="12" t="s">
        <v>26</v>
      </c>
      <c r="AX539" s="12" t="s">
        <v>69</v>
      </c>
      <c r="AY539" s="67" t="s">
        <v>147</v>
      </c>
    </row>
    <row r="540" spans="2:65" s="14" customFormat="1" x14ac:dyDescent="0.2">
      <c r="B540" s="74"/>
      <c r="D540" s="157" t="s">
        <v>158</v>
      </c>
      <c r="E540" s="75" t="s">
        <v>1</v>
      </c>
      <c r="F540" s="161" t="s">
        <v>185</v>
      </c>
      <c r="H540" s="162">
        <v>7.665</v>
      </c>
      <c r="I540" s="112"/>
      <c r="L540" s="74"/>
      <c r="M540" s="76"/>
      <c r="T540" s="77"/>
      <c r="AT540" s="75" t="s">
        <v>158</v>
      </c>
      <c r="AU540" s="75" t="s">
        <v>79</v>
      </c>
      <c r="AV540" s="14" t="s">
        <v>153</v>
      </c>
      <c r="AW540" s="14" t="s">
        <v>26</v>
      </c>
      <c r="AX540" s="14" t="s">
        <v>77</v>
      </c>
      <c r="AY540" s="75" t="s">
        <v>147</v>
      </c>
    </row>
    <row r="541" spans="2:65" s="1" customFormat="1" ht="24.2" customHeight="1" x14ac:dyDescent="0.2">
      <c r="B541" s="21"/>
      <c r="C541" s="163" t="s">
        <v>775</v>
      </c>
      <c r="D541" s="163" t="s">
        <v>214</v>
      </c>
      <c r="E541" s="164" t="s">
        <v>776</v>
      </c>
      <c r="F541" s="165" t="s">
        <v>777</v>
      </c>
      <c r="G541" s="166" t="s">
        <v>152</v>
      </c>
      <c r="H541" s="167">
        <v>6.7249999999999996</v>
      </c>
      <c r="I541" s="78"/>
      <c r="J541" s="130">
        <f>ROUND(I541*H541,2)</f>
        <v>0</v>
      </c>
      <c r="K541" s="131"/>
      <c r="L541" s="79"/>
      <c r="M541" s="80" t="s">
        <v>1</v>
      </c>
      <c r="N541" s="81" t="s">
        <v>34</v>
      </c>
      <c r="O541" s="62">
        <v>0</v>
      </c>
      <c r="P541" s="62">
        <f>O541*H541</f>
        <v>0</v>
      </c>
      <c r="Q541" s="62">
        <v>1.5E-3</v>
      </c>
      <c r="R541" s="62">
        <f>Q541*H541</f>
        <v>1.0087499999999999E-2</v>
      </c>
      <c r="S541" s="62">
        <v>0</v>
      </c>
      <c r="T541" s="63">
        <f>S541*H541</f>
        <v>0</v>
      </c>
      <c r="AR541" s="64" t="s">
        <v>343</v>
      </c>
      <c r="AT541" s="64" t="s">
        <v>214</v>
      </c>
      <c r="AU541" s="64" t="s">
        <v>79</v>
      </c>
      <c r="AY541" s="17" t="s">
        <v>147</v>
      </c>
      <c r="BE541" s="65">
        <f>IF(N541="základní",J541,0)</f>
        <v>0</v>
      </c>
      <c r="BF541" s="65">
        <f>IF(N541="snížená",J541,0)</f>
        <v>0</v>
      </c>
      <c r="BG541" s="65">
        <f>IF(N541="zákl. přenesená",J541,0)</f>
        <v>0</v>
      </c>
      <c r="BH541" s="65">
        <f>IF(N541="sníž. přenesená",J541,0)</f>
        <v>0</v>
      </c>
      <c r="BI541" s="65">
        <f>IF(N541="nulová",J541,0)</f>
        <v>0</v>
      </c>
      <c r="BJ541" s="17" t="s">
        <v>77</v>
      </c>
      <c r="BK541" s="65">
        <f>ROUND(I541*H541,2)</f>
        <v>0</v>
      </c>
      <c r="BL541" s="17" t="s">
        <v>247</v>
      </c>
      <c r="BM541" s="64" t="s">
        <v>778</v>
      </c>
    </row>
    <row r="542" spans="2:65" s="13" customFormat="1" x14ac:dyDescent="0.2">
      <c r="B542" s="70"/>
      <c r="D542" s="157" t="s">
        <v>158</v>
      </c>
      <c r="E542" s="71" t="s">
        <v>1</v>
      </c>
      <c r="F542" s="160" t="s">
        <v>771</v>
      </c>
      <c r="H542" s="71" t="s">
        <v>1</v>
      </c>
      <c r="I542" s="111"/>
      <c r="L542" s="70"/>
      <c r="M542" s="72"/>
      <c r="T542" s="73"/>
      <c r="AT542" s="71" t="s">
        <v>158</v>
      </c>
      <c r="AU542" s="71" t="s">
        <v>79</v>
      </c>
      <c r="AV542" s="13" t="s">
        <v>77</v>
      </c>
      <c r="AW542" s="13" t="s">
        <v>26</v>
      </c>
      <c r="AX542" s="13" t="s">
        <v>69</v>
      </c>
      <c r="AY542" s="71" t="s">
        <v>147</v>
      </c>
    </row>
    <row r="543" spans="2:65" s="12" customFormat="1" x14ac:dyDescent="0.2">
      <c r="B543" s="66"/>
      <c r="D543" s="157" t="s">
        <v>158</v>
      </c>
      <c r="E543" s="67" t="s">
        <v>1</v>
      </c>
      <c r="F543" s="158" t="s">
        <v>779</v>
      </c>
      <c r="H543" s="159">
        <v>6.7249999999999996</v>
      </c>
      <c r="I543" s="110"/>
      <c r="L543" s="66"/>
      <c r="M543" s="68"/>
      <c r="T543" s="69"/>
      <c r="AT543" s="67" t="s">
        <v>158</v>
      </c>
      <c r="AU543" s="67" t="s">
        <v>79</v>
      </c>
      <c r="AV543" s="12" t="s">
        <v>79</v>
      </c>
      <c r="AW543" s="12" t="s">
        <v>26</v>
      </c>
      <c r="AX543" s="12" t="s">
        <v>77</v>
      </c>
      <c r="AY543" s="67" t="s">
        <v>147</v>
      </c>
    </row>
    <row r="544" spans="2:65" s="1" customFormat="1" ht="24.2" customHeight="1" x14ac:dyDescent="0.2">
      <c r="B544" s="21"/>
      <c r="C544" s="163" t="s">
        <v>780</v>
      </c>
      <c r="D544" s="163" t="s">
        <v>214</v>
      </c>
      <c r="E544" s="164" t="s">
        <v>781</v>
      </c>
      <c r="F544" s="165" t="s">
        <v>782</v>
      </c>
      <c r="G544" s="166" t="s">
        <v>152</v>
      </c>
      <c r="H544" s="167">
        <v>1.323</v>
      </c>
      <c r="I544" s="78"/>
      <c r="J544" s="130">
        <f>ROUND(I544*H544,2)</f>
        <v>0</v>
      </c>
      <c r="K544" s="131"/>
      <c r="L544" s="79"/>
      <c r="M544" s="80" t="s">
        <v>1</v>
      </c>
      <c r="N544" s="81" t="s">
        <v>34</v>
      </c>
      <c r="O544" s="62">
        <v>0</v>
      </c>
      <c r="P544" s="62">
        <f>O544*H544</f>
        <v>0</v>
      </c>
      <c r="Q544" s="62">
        <v>0.01</v>
      </c>
      <c r="R544" s="62">
        <f>Q544*H544</f>
        <v>1.323E-2</v>
      </c>
      <c r="S544" s="62">
        <v>0</v>
      </c>
      <c r="T544" s="63">
        <f>S544*H544</f>
        <v>0</v>
      </c>
      <c r="AR544" s="64" t="s">
        <v>343</v>
      </c>
      <c r="AT544" s="64" t="s">
        <v>214</v>
      </c>
      <c r="AU544" s="64" t="s">
        <v>79</v>
      </c>
      <c r="AY544" s="17" t="s">
        <v>147</v>
      </c>
      <c r="BE544" s="65">
        <f>IF(N544="základní",J544,0)</f>
        <v>0</v>
      </c>
      <c r="BF544" s="65">
        <f>IF(N544="snížená",J544,0)</f>
        <v>0</v>
      </c>
      <c r="BG544" s="65">
        <f>IF(N544="zákl. přenesená",J544,0)</f>
        <v>0</v>
      </c>
      <c r="BH544" s="65">
        <f>IF(N544="sníž. přenesená",J544,0)</f>
        <v>0</v>
      </c>
      <c r="BI544" s="65">
        <f>IF(N544="nulová",J544,0)</f>
        <v>0</v>
      </c>
      <c r="BJ544" s="17" t="s">
        <v>77</v>
      </c>
      <c r="BK544" s="65">
        <f>ROUND(I544*H544,2)</f>
        <v>0</v>
      </c>
      <c r="BL544" s="17" t="s">
        <v>247</v>
      </c>
      <c r="BM544" s="64" t="s">
        <v>783</v>
      </c>
    </row>
    <row r="545" spans="2:65" s="13" customFormat="1" x14ac:dyDescent="0.2">
      <c r="B545" s="70"/>
      <c r="D545" s="157" t="s">
        <v>158</v>
      </c>
      <c r="E545" s="71" t="s">
        <v>1</v>
      </c>
      <c r="F545" s="160" t="s">
        <v>773</v>
      </c>
      <c r="H545" s="71" t="s">
        <v>1</v>
      </c>
      <c r="I545" s="111"/>
      <c r="L545" s="70"/>
      <c r="M545" s="72"/>
      <c r="T545" s="73"/>
      <c r="AT545" s="71" t="s">
        <v>158</v>
      </c>
      <c r="AU545" s="71" t="s">
        <v>79</v>
      </c>
      <c r="AV545" s="13" t="s">
        <v>77</v>
      </c>
      <c r="AW545" s="13" t="s">
        <v>26</v>
      </c>
      <c r="AX545" s="13" t="s">
        <v>69</v>
      </c>
      <c r="AY545" s="71" t="s">
        <v>147</v>
      </c>
    </row>
    <row r="546" spans="2:65" s="12" customFormat="1" x14ac:dyDescent="0.2">
      <c r="B546" s="66"/>
      <c r="D546" s="157" t="s">
        <v>158</v>
      </c>
      <c r="E546" s="67" t="s">
        <v>1</v>
      </c>
      <c r="F546" s="158" t="s">
        <v>784</v>
      </c>
      <c r="H546" s="159">
        <v>1.323</v>
      </c>
      <c r="I546" s="110"/>
      <c r="L546" s="66"/>
      <c r="M546" s="68"/>
      <c r="T546" s="69"/>
      <c r="AT546" s="67" t="s">
        <v>158</v>
      </c>
      <c r="AU546" s="67" t="s">
        <v>79</v>
      </c>
      <c r="AV546" s="12" t="s">
        <v>79</v>
      </c>
      <c r="AW546" s="12" t="s">
        <v>26</v>
      </c>
      <c r="AX546" s="12" t="s">
        <v>77</v>
      </c>
      <c r="AY546" s="67" t="s">
        <v>147</v>
      </c>
    </row>
    <row r="547" spans="2:65" s="1" customFormat="1" ht="24.2" customHeight="1" x14ac:dyDescent="0.2">
      <c r="B547" s="21"/>
      <c r="C547" s="152" t="s">
        <v>785</v>
      </c>
      <c r="D547" s="152" t="s">
        <v>149</v>
      </c>
      <c r="E547" s="153" t="s">
        <v>786</v>
      </c>
      <c r="F547" s="154" t="s">
        <v>787</v>
      </c>
      <c r="G547" s="155" t="s">
        <v>152</v>
      </c>
      <c r="H547" s="156">
        <v>70.180999999999997</v>
      </c>
      <c r="I547" s="58"/>
      <c r="J547" s="128">
        <f>ROUND(I547*H547,2)</f>
        <v>0</v>
      </c>
      <c r="K547" s="129"/>
      <c r="L547" s="21"/>
      <c r="M547" s="60" t="s">
        <v>1</v>
      </c>
      <c r="N547" s="61" t="s">
        <v>34</v>
      </c>
      <c r="O547" s="62">
        <v>3.7999999999999999E-2</v>
      </c>
      <c r="P547" s="62">
        <f>O547*H547</f>
        <v>2.6668779999999996</v>
      </c>
      <c r="Q547" s="62">
        <v>0</v>
      </c>
      <c r="R547" s="62">
        <f>Q547*H547</f>
        <v>0</v>
      </c>
      <c r="S547" s="62">
        <v>4.2000000000000002E-4</v>
      </c>
      <c r="T547" s="63">
        <f>S547*H547</f>
        <v>2.9476019999999999E-2</v>
      </c>
      <c r="AR547" s="64" t="s">
        <v>247</v>
      </c>
      <c r="AT547" s="64" t="s">
        <v>149</v>
      </c>
      <c r="AU547" s="64" t="s">
        <v>79</v>
      </c>
      <c r="AY547" s="17" t="s">
        <v>147</v>
      </c>
      <c r="BE547" s="65">
        <f>IF(N547="základní",J547,0)</f>
        <v>0</v>
      </c>
      <c r="BF547" s="65">
        <f>IF(N547="snížená",J547,0)</f>
        <v>0</v>
      </c>
      <c r="BG547" s="65">
        <f>IF(N547="zákl. přenesená",J547,0)</f>
        <v>0</v>
      </c>
      <c r="BH547" s="65">
        <f>IF(N547="sníž. přenesená",J547,0)</f>
        <v>0</v>
      </c>
      <c r="BI547" s="65">
        <f>IF(N547="nulová",J547,0)</f>
        <v>0</v>
      </c>
      <c r="BJ547" s="17" t="s">
        <v>77</v>
      </c>
      <c r="BK547" s="65">
        <f>ROUND(I547*H547,2)</f>
        <v>0</v>
      </c>
      <c r="BL547" s="17" t="s">
        <v>247</v>
      </c>
      <c r="BM547" s="64" t="s">
        <v>788</v>
      </c>
    </row>
    <row r="548" spans="2:65" s="12" customFormat="1" x14ac:dyDescent="0.2">
      <c r="B548" s="66"/>
      <c r="D548" s="157" t="s">
        <v>158</v>
      </c>
      <c r="E548" s="67" t="s">
        <v>1</v>
      </c>
      <c r="F548" s="158" t="s">
        <v>789</v>
      </c>
      <c r="H548" s="159">
        <v>70.180999999999997</v>
      </c>
      <c r="I548" s="110"/>
      <c r="L548" s="66"/>
      <c r="M548" s="68"/>
      <c r="T548" s="69"/>
      <c r="AT548" s="67" t="s">
        <v>158</v>
      </c>
      <c r="AU548" s="67" t="s">
        <v>79</v>
      </c>
      <c r="AV548" s="12" t="s">
        <v>79</v>
      </c>
      <c r="AW548" s="12" t="s">
        <v>26</v>
      </c>
      <c r="AX548" s="12" t="s">
        <v>77</v>
      </c>
      <c r="AY548" s="67" t="s">
        <v>147</v>
      </c>
    </row>
    <row r="549" spans="2:65" s="1" customFormat="1" ht="24.2" customHeight="1" x14ac:dyDescent="0.2">
      <c r="B549" s="21"/>
      <c r="C549" s="152" t="s">
        <v>790</v>
      </c>
      <c r="D549" s="152" t="s">
        <v>149</v>
      </c>
      <c r="E549" s="153" t="s">
        <v>791</v>
      </c>
      <c r="F549" s="154" t="s">
        <v>792</v>
      </c>
      <c r="G549" s="155" t="s">
        <v>152</v>
      </c>
      <c r="H549" s="156">
        <v>332.85</v>
      </c>
      <c r="I549" s="58"/>
      <c r="J549" s="128">
        <f>ROUND(I549*H549,2)</f>
        <v>0</v>
      </c>
      <c r="K549" s="129"/>
      <c r="L549" s="21"/>
      <c r="M549" s="60" t="s">
        <v>1</v>
      </c>
      <c r="N549" s="61" t="s">
        <v>34</v>
      </c>
      <c r="O549" s="62">
        <v>0.111</v>
      </c>
      <c r="P549" s="62">
        <f>O549*H549</f>
        <v>36.946350000000002</v>
      </c>
      <c r="Q549" s="62">
        <v>0</v>
      </c>
      <c r="R549" s="62">
        <f>Q549*H549</f>
        <v>0</v>
      </c>
      <c r="S549" s="62">
        <v>0</v>
      </c>
      <c r="T549" s="63">
        <f>S549*H549</f>
        <v>0</v>
      </c>
      <c r="AR549" s="64" t="s">
        <v>247</v>
      </c>
      <c r="AT549" s="64" t="s">
        <v>149</v>
      </c>
      <c r="AU549" s="64" t="s">
        <v>79</v>
      </c>
      <c r="AY549" s="17" t="s">
        <v>147</v>
      </c>
      <c r="BE549" s="65">
        <f>IF(N549="základní",J549,0)</f>
        <v>0</v>
      </c>
      <c r="BF549" s="65">
        <f>IF(N549="snížená",J549,0)</f>
        <v>0</v>
      </c>
      <c r="BG549" s="65">
        <f>IF(N549="zákl. přenesená",J549,0)</f>
        <v>0</v>
      </c>
      <c r="BH549" s="65">
        <f>IF(N549="sníž. přenesená",J549,0)</f>
        <v>0</v>
      </c>
      <c r="BI549" s="65">
        <f>IF(N549="nulová",J549,0)</f>
        <v>0</v>
      </c>
      <c r="BJ549" s="17" t="s">
        <v>77</v>
      </c>
      <c r="BK549" s="65">
        <f>ROUND(I549*H549,2)</f>
        <v>0</v>
      </c>
      <c r="BL549" s="17" t="s">
        <v>247</v>
      </c>
      <c r="BM549" s="64" t="s">
        <v>793</v>
      </c>
    </row>
    <row r="550" spans="2:65" s="13" customFormat="1" x14ac:dyDescent="0.2">
      <c r="B550" s="70"/>
      <c r="D550" s="157" t="s">
        <v>158</v>
      </c>
      <c r="E550" s="71" t="s">
        <v>1</v>
      </c>
      <c r="F550" s="160" t="s">
        <v>396</v>
      </c>
      <c r="H550" s="71" t="s">
        <v>1</v>
      </c>
      <c r="I550" s="111"/>
      <c r="L550" s="70"/>
      <c r="M550" s="72"/>
      <c r="T550" s="73"/>
      <c r="AT550" s="71" t="s">
        <v>158</v>
      </c>
      <c r="AU550" s="71" t="s">
        <v>79</v>
      </c>
      <c r="AV550" s="13" t="s">
        <v>77</v>
      </c>
      <c r="AW550" s="13" t="s">
        <v>26</v>
      </c>
      <c r="AX550" s="13" t="s">
        <v>69</v>
      </c>
      <c r="AY550" s="71" t="s">
        <v>147</v>
      </c>
    </row>
    <row r="551" spans="2:65" s="12" customFormat="1" x14ac:dyDescent="0.2">
      <c r="B551" s="66"/>
      <c r="D551" s="157" t="s">
        <v>158</v>
      </c>
      <c r="E551" s="67" t="s">
        <v>1</v>
      </c>
      <c r="F551" s="158" t="s">
        <v>404</v>
      </c>
      <c r="H551" s="159">
        <v>36.119999999999997</v>
      </c>
      <c r="I551" s="110"/>
      <c r="L551" s="66"/>
      <c r="M551" s="68"/>
      <c r="T551" s="69"/>
      <c r="AT551" s="67" t="s">
        <v>158</v>
      </c>
      <c r="AU551" s="67" t="s">
        <v>79</v>
      </c>
      <c r="AV551" s="12" t="s">
        <v>79</v>
      </c>
      <c r="AW551" s="12" t="s">
        <v>26</v>
      </c>
      <c r="AX551" s="12" t="s">
        <v>69</v>
      </c>
      <c r="AY551" s="67" t="s">
        <v>147</v>
      </c>
    </row>
    <row r="552" spans="2:65" s="13" customFormat="1" x14ac:dyDescent="0.2">
      <c r="B552" s="70"/>
      <c r="D552" s="157" t="s">
        <v>158</v>
      </c>
      <c r="E552" s="71" t="s">
        <v>1</v>
      </c>
      <c r="F552" s="160" t="s">
        <v>398</v>
      </c>
      <c r="H552" s="71" t="s">
        <v>1</v>
      </c>
      <c r="I552" s="111"/>
      <c r="L552" s="70"/>
      <c r="M552" s="72"/>
      <c r="T552" s="73"/>
      <c r="AT552" s="71" t="s">
        <v>158</v>
      </c>
      <c r="AU552" s="71" t="s">
        <v>79</v>
      </c>
      <c r="AV552" s="13" t="s">
        <v>77</v>
      </c>
      <c r="AW552" s="13" t="s">
        <v>26</v>
      </c>
      <c r="AX552" s="13" t="s">
        <v>69</v>
      </c>
      <c r="AY552" s="71" t="s">
        <v>147</v>
      </c>
    </row>
    <row r="553" spans="2:65" s="12" customFormat="1" x14ac:dyDescent="0.2">
      <c r="B553" s="66"/>
      <c r="D553" s="157" t="s">
        <v>158</v>
      </c>
      <c r="E553" s="67" t="s">
        <v>1</v>
      </c>
      <c r="F553" s="158" t="s">
        <v>405</v>
      </c>
      <c r="H553" s="159">
        <v>37.799999999999997</v>
      </c>
      <c r="I553" s="110"/>
      <c r="L553" s="66"/>
      <c r="M553" s="68"/>
      <c r="T553" s="69"/>
      <c r="AT553" s="67" t="s">
        <v>158</v>
      </c>
      <c r="AU553" s="67" t="s">
        <v>79</v>
      </c>
      <c r="AV553" s="12" t="s">
        <v>79</v>
      </c>
      <c r="AW553" s="12" t="s">
        <v>26</v>
      </c>
      <c r="AX553" s="12" t="s">
        <v>69</v>
      </c>
      <c r="AY553" s="67" t="s">
        <v>147</v>
      </c>
    </row>
    <row r="554" spans="2:65" s="13" customFormat="1" x14ac:dyDescent="0.2">
      <c r="B554" s="70"/>
      <c r="D554" s="157" t="s">
        <v>158</v>
      </c>
      <c r="E554" s="71" t="s">
        <v>1</v>
      </c>
      <c r="F554" s="160" t="s">
        <v>412</v>
      </c>
      <c r="H554" s="71" t="s">
        <v>1</v>
      </c>
      <c r="I554" s="111"/>
      <c r="L554" s="70"/>
      <c r="M554" s="72"/>
      <c r="T554" s="73"/>
      <c r="AT554" s="71" t="s">
        <v>158</v>
      </c>
      <c r="AU554" s="71" t="s">
        <v>79</v>
      </c>
      <c r="AV554" s="13" t="s">
        <v>77</v>
      </c>
      <c r="AW554" s="13" t="s">
        <v>26</v>
      </c>
      <c r="AX554" s="13" t="s">
        <v>69</v>
      </c>
      <c r="AY554" s="71" t="s">
        <v>147</v>
      </c>
    </row>
    <row r="555" spans="2:65" s="12" customFormat="1" x14ac:dyDescent="0.2">
      <c r="B555" s="66"/>
      <c r="D555" s="157" t="s">
        <v>158</v>
      </c>
      <c r="E555" s="67" t="s">
        <v>1</v>
      </c>
      <c r="F555" s="158" t="s">
        <v>413</v>
      </c>
      <c r="H555" s="159">
        <v>137.97</v>
      </c>
      <c r="I555" s="110"/>
      <c r="L555" s="66"/>
      <c r="M555" s="68"/>
      <c r="T555" s="69"/>
      <c r="AT555" s="67" t="s">
        <v>158</v>
      </c>
      <c r="AU555" s="67" t="s">
        <v>79</v>
      </c>
      <c r="AV555" s="12" t="s">
        <v>79</v>
      </c>
      <c r="AW555" s="12" t="s">
        <v>26</v>
      </c>
      <c r="AX555" s="12" t="s">
        <v>69</v>
      </c>
      <c r="AY555" s="67" t="s">
        <v>147</v>
      </c>
    </row>
    <row r="556" spans="2:65" s="13" customFormat="1" x14ac:dyDescent="0.2">
      <c r="B556" s="70"/>
      <c r="D556" s="157" t="s">
        <v>158</v>
      </c>
      <c r="E556" s="71" t="s">
        <v>1</v>
      </c>
      <c r="F556" s="160" t="s">
        <v>406</v>
      </c>
      <c r="H556" s="71" t="s">
        <v>1</v>
      </c>
      <c r="I556" s="111"/>
      <c r="L556" s="70"/>
      <c r="M556" s="72"/>
      <c r="T556" s="73"/>
      <c r="AT556" s="71" t="s">
        <v>158</v>
      </c>
      <c r="AU556" s="71" t="s">
        <v>79</v>
      </c>
      <c r="AV556" s="13" t="s">
        <v>77</v>
      </c>
      <c r="AW556" s="13" t="s">
        <v>26</v>
      </c>
      <c r="AX556" s="13" t="s">
        <v>69</v>
      </c>
      <c r="AY556" s="71" t="s">
        <v>147</v>
      </c>
    </row>
    <row r="557" spans="2:65" s="12" customFormat="1" x14ac:dyDescent="0.2">
      <c r="B557" s="66"/>
      <c r="D557" s="157" t="s">
        <v>158</v>
      </c>
      <c r="E557" s="67" t="s">
        <v>1</v>
      </c>
      <c r="F557" s="158" t="s">
        <v>407</v>
      </c>
      <c r="H557" s="159">
        <v>119.07</v>
      </c>
      <c r="I557" s="110"/>
      <c r="L557" s="66"/>
      <c r="M557" s="68"/>
      <c r="T557" s="69"/>
      <c r="AT557" s="67" t="s">
        <v>158</v>
      </c>
      <c r="AU557" s="67" t="s">
        <v>79</v>
      </c>
      <c r="AV557" s="12" t="s">
        <v>79</v>
      </c>
      <c r="AW557" s="12" t="s">
        <v>26</v>
      </c>
      <c r="AX557" s="12" t="s">
        <v>69</v>
      </c>
      <c r="AY557" s="67" t="s">
        <v>147</v>
      </c>
    </row>
    <row r="558" spans="2:65" s="13" customFormat="1" x14ac:dyDescent="0.2">
      <c r="B558" s="70"/>
      <c r="D558" s="157" t="s">
        <v>158</v>
      </c>
      <c r="E558" s="71" t="s">
        <v>1</v>
      </c>
      <c r="F558" s="160" t="s">
        <v>642</v>
      </c>
      <c r="H558" s="71" t="s">
        <v>1</v>
      </c>
      <c r="I558" s="111"/>
      <c r="L558" s="70"/>
      <c r="M558" s="72"/>
      <c r="T558" s="73"/>
      <c r="AT558" s="71" t="s">
        <v>158</v>
      </c>
      <c r="AU558" s="71" t="s">
        <v>79</v>
      </c>
      <c r="AV558" s="13" t="s">
        <v>77</v>
      </c>
      <c r="AW558" s="13" t="s">
        <v>26</v>
      </c>
      <c r="AX558" s="13" t="s">
        <v>69</v>
      </c>
      <c r="AY558" s="71" t="s">
        <v>147</v>
      </c>
    </row>
    <row r="559" spans="2:65" s="12" customFormat="1" x14ac:dyDescent="0.2">
      <c r="B559" s="66"/>
      <c r="D559" s="157" t="s">
        <v>158</v>
      </c>
      <c r="E559" s="67" t="s">
        <v>1</v>
      </c>
      <c r="F559" s="158" t="s">
        <v>643</v>
      </c>
      <c r="H559" s="159">
        <v>1.89</v>
      </c>
      <c r="I559" s="110"/>
      <c r="L559" s="66"/>
      <c r="M559" s="68"/>
      <c r="T559" s="69"/>
      <c r="AT559" s="67" t="s">
        <v>158</v>
      </c>
      <c r="AU559" s="67" t="s">
        <v>79</v>
      </c>
      <c r="AV559" s="12" t="s">
        <v>79</v>
      </c>
      <c r="AW559" s="12" t="s">
        <v>26</v>
      </c>
      <c r="AX559" s="12" t="s">
        <v>69</v>
      </c>
      <c r="AY559" s="67" t="s">
        <v>147</v>
      </c>
    </row>
    <row r="560" spans="2:65" s="14" customFormat="1" x14ac:dyDescent="0.2">
      <c r="B560" s="74"/>
      <c r="D560" s="157" t="s">
        <v>158</v>
      </c>
      <c r="E560" s="75" t="s">
        <v>1</v>
      </c>
      <c r="F560" s="161" t="s">
        <v>185</v>
      </c>
      <c r="H560" s="162">
        <v>332.84999999999997</v>
      </c>
      <c r="I560" s="112"/>
      <c r="L560" s="74"/>
      <c r="M560" s="76"/>
      <c r="T560" s="77"/>
      <c r="AT560" s="75" t="s">
        <v>158</v>
      </c>
      <c r="AU560" s="75" t="s">
        <v>79</v>
      </c>
      <c r="AV560" s="14" t="s">
        <v>153</v>
      </c>
      <c r="AW560" s="14" t="s">
        <v>26</v>
      </c>
      <c r="AX560" s="14" t="s">
        <v>77</v>
      </c>
      <c r="AY560" s="75" t="s">
        <v>147</v>
      </c>
    </row>
    <row r="561" spans="2:65" s="1" customFormat="1" ht="33" customHeight="1" x14ac:dyDescent="0.2">
      <c r="B561" s="21"/>
      <c r="C561" s="163" t="s">
        <v>794</v>
      </c>
      <c r="D561" s="163" t="s">
        <v>214</v>
      </c>
      <c r="E561" s="164" t="s">
        <v>795</v>
      </c>
      <c r="F561" s="165" t="s">
        <v>796</v>
      </c>
      <c r="G561" s="166" t="s">
        <v>152</v>
      </c>
      <c r="H561" s="167">
        <v>81.311999999999998</v>
      </c>
      <c r="I561" s="78"/>
      <c r="J561" s="130">
        <f>ROUND(I561*H561,2)</f>
        <v>0</v>
      </c>
      <c r="K561" s="131"/>
      <c r="L561" s="79"/>
      <c r="M561" s="80" t="s">
        <v>1</v>
      </c>
      <c r="N561" s="81" t="s">
        <v>34</v>
      </c>
      <c r="O561" s="62">
        <v>0</v>
      </c>
      <c r="P561" s="62">
        <f>O561*H561</f>
        <v>0</v>
      </c>
      <c r="Q561" s="62">
        <v>4.0000000000000002E-4</v>
      </c>
      <c r="R561" s="62">
        <f>Q561*H561</f>
        <v>3.25248E-2</v>
      </c>
      <c r="S561" s="62">
        <v>0</v>
      </c>
      <c r="T561" s="63">
        <f>S561*H561</f>
        <v>0</v>
      </c>
      <c r="AR561" s="64" t="s">
        <v>343</v>
      </c>
      <c r="AT561" s="64" t="s">
        <v>214</v>
      </c>
      <c r="AU561" s="64" t="s">
        <v>79</v>
      </c>
      <c r="AY561" s="17" t="s">
        <v>147</v>
      </c>
      <c r="BE561" s="65">
        <f>IF(N561="základní",J561,0)</f>
        <v>0</v>
      </c>
      <c r="BF561" s="65">
        <f>IF(N561="snížená",J561,0)</f>
        <v>0</v>
      </c>
      <c r="BG561" s="65">
        <f>IF(N561="zákl. přenesená",J561,0)</f>
        <v>0</v>
      </c>
      <c r="BH561" s="65">
        <f>IF(N561="sníž. přenesená",J561,0)</f>
        <v>0</v>
      </c>
      <c r="BI561" s="65">
        <f>IF(N561="nulová",J561,0)</f>
        <v>0</v>
      </c>
      <c r="BJ561" s="17" t="s">
        <v>77</v>
      </c>
      <c r="BK561" s="65">
        <f>ROUND(I561*H561,2)</f>
        <v>0</v>
      </c>
      <c r="BL561" s="17" t="s">
        <v>247</v>
      </c>
      <c r="BM561" s="64" t="s">
        <v>797</v>
      </c>
    </row>
    <row r="562" spans="2:65" s="13" customFormat="1" x14ac:dyDescent="0.2">
      <c r="B562" s="70"/>
      <c r="D562" s="157" t="s">
        <v>158</v>
      </c>
      <c r="E562" s="71" t="s">
        <v>1</v>
      </c>
      <c r="F562" s="160" t="s">
        <v>396</v>
      </c>
      <c r="H562" s="71" t="s">
        <v>1</v>
      </c>
      <c r="I562" s="111"/>
      <c r="L562" s="70"/>
      <c r="M562" s="72"/>
      <c r="T562" s="73"/>
      <c r="AT562" s="71" t="s">
        <v>158</v>
      </c>
      <c r="AU562" s="71" t="s">
        <v>79</v>
      </c>
      <c r="AV562" s="13" t="s">
        <v>77</v>
      </c>
      <c r="AW562" s="13" t="s">
        <v>26</v>
      </c>
      <c r="AX562" s="13" t="s">
        <v>69</v>
      </c>
      <c r="AY562" s="71" t="s">
        <v>147</v>
      </c>
    </row>
    <row r="563" spans="2:65" s="12" customFormat="1" x14ac:dyDescent="0.2">
      <c r="B563" s="66"/>
      <c r="D563" s="157" t="s">
        <v>158</v>
      </c>
      <c r="E563" s="67" t="s">
        <v>1</v>
      </c>
      <c r="F563" s="158" t="s">
        <v>798</v>
      </c>
      <c r="H563" s="159">
        <v>39.731999999999999</v>
      </c>
      <c r="I563" s="110"/>
      <c r="L563" s="66"/>
      <c r="M563" s="68"/>
      <c r="T563" s="69"/>
      <c r="AT563" s="67" t="s">
        <v>158</v>
      </c>
      <c r="AU563" s="67" t="s">
        <v>79</v>
      </c>
      <c r="AV563" s="12" t="s">
        <v>79</v>
      </c>
      <c r="AW563" s="12" t="s">
        <v>26</v>
      </c>
      <c r="AX563" s="12" t="s">
        <v>69</v>
      </c>
      <c r="AY563" s="67" t="s">
        <v>147</v>
      </c>
    </row>
    <row r="564" spans="2:65" s="13" customFormat="1" x14ac:dyDescent="0.2">
      <c r="B564" s="70"/>
      <c r="D564" s="157" t="s">
        <v>158</v>
      </c>
      <c r="E564" s="71" t="s">
        <v>1</v>
      </c>
      <c r="F564" s="160" t="s">
        <v>398</v>
      </c>
      <c r="H564" s="71" t="s">
        <v>1</v>
      </c>
      <c r="I564" s="111"/>
      <c r="L564" s="70"/>
      <c r="M564" s="72"/>
      <c r="T564" s="73"/>
      <c r="AT564" s="71" t="s">
        <v>158</v>
      </c>
      <c r="AU564" s="71" t="s">
        <v>79</v>
      </c>
      <c r="AV564" s="13" t="s">
        <v>77</v>
      </c>
      <c r="AW564" s="13" t="s">
        <v>26</v>
      </c>
      <c r="AX564" s="13" t="s">
        <v>69</v>
      </c>
      <c r="AY564" s="71" t="s">
        <v>147</v>
      </c>
    </row>
    <row r="565" spans="2:65" s="12" customFormat="1" x14ac:dyDescent="0.2">
      <c r="B565" s="66"/>
      <c r="D565" s="157" t="s">
        <v>158</v>
      </c>
      <c r="E565" s="67" t="s">
        <v>1</v>
      </c>
      <c r="F565" s="158" t="s">
        <v>799</v>
      </c>
      <c r="H565" s="159">
        <v>41.58</v>
      </c>
      <c r="I565" s="110"/>
      <c r="L565" s="66"/>
      <c r="M565" s="68"/>
      <c r="T565" s="69"/>
      <c r="AT565" s="67" t="s">
        <v>158</v>
      </c>
      <c r="AU565" s="67" t="s">
        <v>79</v>
      </c>
      <c r="AV565" s="12" t="s">
        <v>79</v>
      </c>
      <c r="AW565" s="12" t="s">
        <v>26</v>
      </c>
      <c r="AX565" s="12" t="s">
        <v>69</v>
      </c>
      <c r="AY565" s="67" t="s">
        <v>147</v>
      </c>
    </row>
    <row r="566" spans="2:65" s="14" customFormat="1" x14ac:dyDescent="0.2">
      <c r="B566" s="74"/>
      <c r="D566" s="157" t="s">
        <v>158</v>
      </c>
      <c r="E566" s="75" t="s">
        <v>1</v>
      </c>
      <c r="F566" s="161" t="s">
        <v>185</v>
      </c>
      <c r="H566" s="162">
        <v>81.311999999999998</v>
      </c>
      <c r="I566" s="112"/>
      <c r="L566" s="74"/>
      <c r="M566" s="76"/>
      <c r="T566" s="77"/>
      <c r="AT566" s="75" t="s">
        <v>158</v>
      </c>
      <c r="AU566" s="75" t="s">
        <v>79</v>
      </c>
      <c r="AV566" s="14" t="s">
        <v>153</v>
      </c>
      <c r="AW566" s="14" t="s">
        <v>26</v>
      </c>
      <c r="AX566" s="14" t="s">
        <v>77</v>
      </c>
      <c r="AY566" s="75" t="s">
        <v>147</v>
      </c>
    </row>
    <row r="567" spans="2:65" s="1" customFormat="1" ht="16.5" customHeight="1" x14ac:dyDescent="0.2">
      <c r="B567" s="21"/>
      <c r="C567" s="163" t="s">
        <v>800</v>
      </c>
      <c r="D567" s="163" t="s">
        <v>214</v>
      </c>
      <c r="E567" s="164" t="s">
        <v>801</v>
      </c>
      <c r="F567" s="165" t="s">
        <v>802</v>
      </c>
      <c r="G567" s="166" t="s">
        <v>163</v>
      </c>
      <c r="H567" s="167">
        <v>33.929000000000002</v>
      </c>
      <c r="I567" s="78"/>
      <c r="J567" s="130">
        <f>ROUND(I567*H567,2)</f>
        <v>0</v>
      </c>
      <c r="K567" s="131"/>
      <c r="L567" s="79"/>
      <c r="M567" s="80" t="s">
        <v>1</v>
      </c>
      <c r="N567" s="81" t="s">
        <v>34</v>
      </c>
      <c r="O567" s="62">
        <v>0</v>
      </c>
      <c r="P567" s="62">
        <f>O567*H567</f>
        <v>0</v>
      </c>
      <c r="Q567" s="62">
        <v>0.03</v>
      </c>
      <c r="R567" s="62">
        <f>Q567*H567</f>
        <v>1.0178700000000001</v>
      </c>
      <c r="S567" s="62">
        <v>0</v>
      </c>
      <c r="T567" s="63">
        <f>S567*H567</f>
        <v>0</v>
      </c>
      <c r="AR567" s="64" t="s">
        <v>343</v>
      </c>
      <c r="AT567" s="64" t="s">
        <v>214</v>
      </c>
      <c r="AU567" s="64" t="s">
        <v>79</v>
      </c>
      <c r="AY567" s="17" t="s">
        <v>147</v>
      </c>
      <c r="BE567" s="65">
        <f>IF(N567="základní",J567,0)</f>
        <v>0</v>
      </c>
      <c r="BF567" s="65">
        <f>IF(N567="snížená",J567,0)</f>
        <v>0</v>
      </c>
      <c r="BG567" s="65">
        <f>IF(N567="zákl. přenesená",J567,0)</f>
        <v>0</v>
      </c>
      <c r="BH567" s="65">
        <f>IF(N567="sníž. přenesená",J567,0)</f>
        <v>0</v>
      </c>
      <c r="BI567" s="65">
        <f>IF(N567="nulová",J567,0)</f>
        <v>0</v>
      </c>
      <c r="BJ567" s="17" t="s">
        <v>77</v>
      </c>
      <c r="BK567" s="65">
        <f>ROUND(I567*H567,2)</f>
        <v>0</v>
      </c>
      <c r="BL567" s="17" t="s">
        <v>247</v>
      </c>
      <c r="BM567" s="64" t="s">
        <v>803</v>
      </c>
    </row>
    <row r="568" spans="2:65" s="13" customFormat="1" x14ac:dyDescent="0.2">
      <c r="B568" s="70"/>
      <c r="D568" s="157" t="s">
        <v>158</v>
      </c>
      <c r="E568" s="71" t="s">
        <v>1</v>
      </c>
      <c r="F568" s="160" t="s">
        <v>412</v>
      </c>
      <c r="H568" s="71" t="s">
        <v>1</v>
      </c>
      <c r="I568" s="111"/>
      <c r="L568" s="70"/>
      <c r="M568" s="72"/>
      <c r="T568" s="73"/>
      <c r="AT568" s="71" t="s">
        <v>158</v>
      </c>
      <c r="AU568" s="71" t="s">
        <v>79</v>
      </c>
      <c r="AV568" s="13" t="s">
        <v>77</v>
      </c>
      <c r="AW568" s="13" t="s">
        <v>26</v>
      </c>
      <c r="AX568" s="13" t="s">
        <v>69</v>
      </c>
      <c r="AY568" s="71" t="s">
        <v>147</v>
      </c>
    </row>
    <row r="569" spans="2:65" s="12" customFormat="1" x14ac:dyDescent="0.2">
      <c r="B569" s="66"/>
      <c r="D569" s="157" t="s">
        <v>158</v>
      </c>
      <c r="E569" s="67" t="s">
        <v>1</v>
      </c>
      <c r="F569" s="158" t="s">
        <v>804</v>
      </c>
      <c r="H569" s="159">
        <v>18.212</v>
      </c>
      <c r="I569" s="110"/>
      <c r="L569" s="66"/>
      <c r="M569" s="68"/>
      <c r="T569" s="69"/>
      <c r="AT569" s="67" t="s">
        <v>158</v>
      </c>
      <c r="AU569" s="67" t="s">
        <v>79</v>
      </c>
      <c r="AV569" s="12" t="s">
        <v>79</v>
      </c>
      <c r="AW569" s="12" t="s">
        <v>26</v>
      </c>
      <c r="AX569" s="12" t="s">
        <v>69</v>
      </c>
      <c r="AY569" s="67" t="s">
        <v>147</v>
      </c>
    </row>
    <row r="570" spans="2:65" s="13" customFormat="1" x14ac:dyDescent="0.2">
      <c r="B570" s="70"/>
      <c r="D570" s="157" t="s">
        <v>158</v>
      </c>
      <c r="E570" s="71" t="s">
        <v>1</v>
      </c>
      <c r="F570" s="160" t="s">
        <v>406</v>
      </c>
      <c r="H570" s="71" t="s">
        <v>1</v>
      </c>
      <c r="I570" s="111"/>
      <c r="L570" s="70"/>
      <c r="M570" s="72"/>
      <c r="T570" s="73"/>
      <c r="AT570" s="71" t="s">
        <v>158</v>
      </c>
      <c r="AU570" s="71" t="s">
        <v>79</v>
      </c>
      <c r="AV570" s="13" t="s">
        <v>77</v>
      </c>
      <c r="AW570" s="13" t="s">
        <v>26</v>
      </c>
      <c r="AX570" s="13" t="s">
        <v>69</v>
      </c>
      <c r="AY570" s="71" t="s">
        <v>147</v>
      </c>
    </row>
    <row r="571" spans="2:65" s="12" customFormat="1" x14ac:dyDescent="0.2">
      <c r="B571" s="66"/>
      <c r="D571" s="157" t="s">
        <v>158</v>
      </c>
      <c r="E571" s="67" t="s">
        <v>1</v>
      </c>
      <c r="F571" s="158" t="s">
        <v>805</v>
      </c>
      <c r="H571" s="159">
        <v>15.717000000000001</v>
      </c>
      <c r="I571" s="110"/>
      <c r="L571" s="66"/>
      <c r="M571" s="68"/>
      <c r="T571" s="69"/>
      <c r="AT571" s="67" t="s">
        <v>158</v>
      </c>
      <c r="AU571" s="67" t="s">
        <v>79</v>
      </c>
      <c r="AV571" s="12" t="s">
        <v>79</v>
      </c>
      <c r="AW571" s="12" t="s">
        <v>26</v>
      </c>
      <c r="AX571" s="12" t="s">
        <v>69</v>
      </c>
      <c r="AY571" s="67" t="s">
        <v>147</v>
      </c>
    </row>
    <row r="572" spans="2:65" s="14" customFormat="1" x14ac:dyDescent="0.2">
      <c r="B572" s="74"/>
      <c r="D572" s="157" t="s">
        <v>158</v>
      </c>
      <c r="E572" s="75" t="s">
        <v>1</v>
      </c>
      <c r="F572" s="161" t="s">
        <v>185</v>
      </c>
      <c r="H572" s="162">
        <v>33.929000000000002</v>
      </c>
      <c r="I572" s="112"/>
      <c r="L572" s="74"/>
      <c r="M572" s="76"/>
      <c r="T572" s="77"/>
      <c r="AT572" s="75" t="s">
        <v>158</v>
      </c>
      <c r="AU572" s="75" t="s">
        <v>79</v>
      </c>
      <c r="AV572" s="14" t="s">
        <v>153</v>
      </c>
      <c r="AW572" s="14" t="s">
        <v>26</v>
      </c>
      <c r="AX572" s="14" t="s">
        <v>77</v>
      </c>
      <c r="AY572" s="75" t="s">
        <v>147</v>
      </c>
    </row>
    <row r="573" spans="2:65" s="1" customFormat="1" ht="24.2" customHeight="1" x14ac:dyDescent="0.2">
      <c r="B573" s="21"/>
      <c r="C573" s="163" t="s">
        <v>806</v>
      </c>
      <c r="D573" s="163" t="s">
        <v>214</v>
      </c>
      <c r="E573" s="164" t="s">
        <v>807</v>
      </c>
      <c r="F573" s="165" t="s">
        <v>808</v>
      </c>
      <c r="G573" s="166" t="s">
        <v>152</v>
      </c>
      <c r="H573" s="167">
        <v>2.0790000000000002</v>
      </c>
      <c r="I573" s="78"/>
      <c r="J573" s="130">
        <f>ROUND(I573*H573,2)</f>
        <v>0</v>
      </c>
      <c r="K573" s="131"/>
      <c r="L573" s="79"/>
      <c r="M573" s="80" t="s">
        <v>1</v>
      </c>
      <c r="N573" s="81" t="s">
        <v>34</v>
      </c>
      <c r="O573" s="62">
        <v>0</v>
      </c>
      <c r="P573" s="62">
        <f>O573*H573</f>
        <v>0</v>
      </c>
      <c r="Q573" s="62">
        <v>7.0000000000000001E-3</v>
      </c>
      <c r="R573" s="62">
        <f>Q573*H573</f>
        <v>1.4553000000000002E-2</v>
      </c>
      <c r="S573" s="62">
        <v>0</v>
      </c>
      <c r="T573" s="63">
        <f>S573*H573</f>
        <v>0</v>
      </c>
      <c r="AR573" s="64" t="s">
        <v>343</v>
      </c>
      <c r="AT573" s="64" t="s">
        <v>214</v>
      </c>
      <c r="AU573" s="64" t="s">
        <v>79</v>
      </c>
      <c r="AY573" s="17" t="s">
        <v>147</v>
      </c>
      <c r="BE573" s="65">
        <f>IF(N573="základní",J573,0)</f>
        <v>0</v>
      </c>
      <c r="BF573" s="65">
        <f>IF(N573="snížená",J573,0)</f>
        <v>0</v>
      </c>
      <c r="BG573" s="65">
        <f>IF(N573="zákl. přenesená",J573,0)</f>
        <v>0</v>
      </c>
      <c r="BH573" s="65">
        <f>IF(N573="sníž. přenesená",J573,0)</f>
        <v>0</v>
      </c>
      <c r="BI573" s="65">
        <f>IF(N573="nulová",J573,0)</f>
        <v>0</v>
      </c>
      <c r="BJ573" s="17" t="s">
        <v>77</v>
      </c>
      <c r="BK573" s="65">
        <f>ROUND(I573*H573,2)</f>
        <v>0</v>
      </c>
      <c r="BL573" s="17" t="s">
        <v>247</v>
      </c>
      <c r="BM573" s="64" t="s">
        <v>809</v>
      </c>
    </row>
    <row r="574" spans="2:65" s="13" customFormat="1" x14ac:dyDescent="0.2">
      <c r="B574" s="70"/>
      <c r="D574" s="157" t="s">
        <v>158</v>
      </c>
      <c r="E574" s="71" t="s">
        <v>1</v>
      </c>
      <c r="F574" s="160" t="s">
        <v>642</v>
      </c>
      <c r="H574" s="71" t="s">
        <v>1</v>
      </c>
      <c r="I574" s="111"/>
      <c r="L574" s="70"/>
      <c r="M574" s="72"/>
      <c r="T574" s="73"/>
      <c r="AT574" s="71" t="s">
        <v>158</v>
      </c>
      <c r="AU574" s="71" t="s">
        <v>79</v>
      </c>
      <c r="AV574" s="13" t="s">
        <v>77</v>
      </c>
      <c r="AW574" s="13" t="s">
        <v>26</v>
      </c>
      <c r="AX574" s="13" t="s">
        <v>69</v>
      </c>
      <c r="AY574" s="71" t="s">
        <v>147</v>
      </c>
    </row>
    <row r="575" spans="2:65" s="12" customFormat="1" x14ac:dyDescent="0.2">
      <c r="B575" s="66"/>
      <c r="D575" s="157" t="s">
        <v>158</v>
      </c>
      <c r="E575" s="67" t="s">
        <v>1</v>
      </c>
      <c r="F575" s="158" t="s">
        <v>810</v>
      </c>
      <c r="H575" s="159">
        <v>2.0790000000000002</v>
      </c>
      <c r="I575" s="110"/>
      <c r="L575" s="66"/>
      <c r="M575" s="68"/>
      <c r="T575" s="69"/>
      <c r="AT575" s="67" t="s">
        <v>158</v>
      </c>
      <c r="AU575" s="67" t="s">
        <v>79</v>
      </c>
      <c r="AV575" s="12" t="s">
        <v>79</v>
      </c>
      <c r="AW575" s="12" t="s">
        <v>26</v>
      </c>
      <c r="AX575" s="12" t="s">
        <v>77</v>
      </c>
      <c r="AY575" s="67" t="s">
        <v>147</v>
      </c>
    </row>
    <row r="576" spans="2:65" s="1" customFormat="1" ht="24.2" customHeight="1" x14ac:dyDescent="0.2">
      <c r="B576" s="21"/>
      <c r="C576" s="152" t="s">
        <v>811</v>
      </c>
      <c r="D576" s="152" t="s">
        <v>149</v>
      </c>
      <c r="E576" s="153" t="s">
        <v>812</v>
      </c>
      <c r="F576" s="154" t="s">
        <v>813</v>
      </c>
      <c r="G576" s="155" t="s">
        <v>152</v>
      </c>
      <c r="H576" s="156">
        <v>31.646999999999998</v>
      </c>
      <c r="I576" s="58"/>
      <c r="J576" s="128">
        <f>ROUND(I576*H576,2)</f>
        <v>0</v>
      </c>
      <c r="K576" s="129"/>
      <c r="L576" s="21"/>
      <c r="M576" s="60" t="s">
        <v>1</v>
      </c>
      <c r="N576" s="61" t="s">
        <v>34</v>
      </c>
      <c r="O576" s="62">
        <v>6.3E-2</v>
      </c>
      <c r="P576" s="62">
        <f>O576*H576</f>
        <v>1.9937609999999999</v>
      </c>
      <c r="Q576" s="62">
        <v>0</v>
      </c>
      <c r="R576" s="62">
        <f>Q576*H576</f>
        <v>0</v>
      </c>
      <c r="S576" s="62">
        <v>1.75E-3</v>
      </c>
      <c r="T576" s="63">
        <f>S576*H576</f>
        <v>5.5382250000000001E-2</v>
      </c>
      <c r="AR576" s="64" t="s">
        <v>247</v>
      </c>
      <c r="AT576" s="64" t="s">
        <v>149</v>
      </c>
      <c r="AU576" s="64" t="s">
        <v>79</v>
      </c>
      <c r="AY576" s="17" t="s">
        <v>147</v>
      </c>
      <c r="BE576" s="65">
        <f>IF(N576="základní",J576,0)</f>
        <v>0</v>
      </c>
      <c r="BF576" s="65">
        <f>IF(N576="snížená",J576,0)</f>
        <v>0</v>
      </c>
      <c r="BG576" s="65">
        <f>IF(N576="zákl. přenesená",J576,0)</f>
        <v>0</v>
      </c>
      <c r="BH576" s="65">
        <f>IF(N576="sníž. přenesená",J576,0)</f>
        <v>0</v>
      </c>
      <c r="BI576" s="65">
        <f>IF(N576="nulová",J576,0)</f>
        <v>0</v>
      </c>
      <c r="BJ576" s="17" t="s">
        <v>77</v>
      </c>
      <c r="BK576" s="65">
        <f>ROUND(I576*H576,2)</f>
        <v>0</v>
      </c>
      <c r="BL576" s="17" t="s">
        <v>247</v>
      </c>
      <c r="BM576" s="64" t="s">
        <v>814</v>
      </c>
    </row>
    <row r="577" spans="2:65" s="12" customFormat="1" x14ac:dyDescent="0.2">
      <c r="B577" s="66"/>
      <c r="D577" s="157" t="s">
        <v>158</v>
      </c>
      <c r="E577" s="67" t="s">
        <v>1</v>
      </c>
      <c r="F577" s="158" t="s">
        <v>815</v>
      </c>
      <c r="H577" s="159">
        <v>31.646999999999998</v>
      </c>
      <c r="I577" s="110"/>
      <c r="L577" s="66"/>
      <c r="M577" s="68"/>
      <c r="T577" s="69"/>
      <c r="AT577" s="67" t="s">
        <v>158</v>
      </c>
      <c r="AU577" s="67" t="s">
        <v>79</v>
      </c>
      <c r="AV577" s="12" t="s">
        <v>79</v>
      </c>
      <c r="AW577" s="12" t="s">
        <v>26</v>
      </c>
      <c r="AX577" s="12" t="s">
        <v>77</v>
      </c>
      <c r="AY577" s="67" t="s">
        <v>147</v>
      </c>
    </row>
    <row r="578" spans="2:65" s="1" customFormat="1" ht="24.2" customHeight="1" x14ac:dyDescent="0.2">
      <c r="B578" s="21"/>
      <c r="C578" s="152" t="s">
        <v>816</v>
      </c>
      <c r="D578" s="152" t="s">
        <v>149</v>
      </c>
      <c r="E578" s="153" t="s">
        <v>817</v>
      </c>
      <c r="F578" s="154" t="s">
        <v>818</v>
      </c>
      <c r="G578" s="155" t="s">
        <v>152</v>
      </c>
      <c r="H578" s="156">
        <v>87.483000000000004</v>
      </c>
      <c r="I578" s="58"/>
      <c r="J578" s="128">
        <f>ROUND(I578*H578,2)</f>
        <v>0</v>
      </c>
      <c r="K578" s="129"/>
      <c r="L578" s="21"/>
      <c r="M578" s="60" t="s">
        <v>1</v>
      </c>
      <c r="N578" s="61" t="s">
        <v>34</v>
      </c>
      <c r="O578" s="62">
        <v>0.24099999999999999</v>
      </c>
      <c r="P578" s="62">
        <f>O578*H578</f>
        <v>21.083403000000001</v>
      </c>
      <c r="Q578" s="62">
        <v>6.0000000000000001E-3</v>
      </c>
      <c r="R578" s="62">
        <f>Q578*H578</f>
        <v>0.52489800000000009</v>
      </c>
      <c r="S578" s="62">
        <v>0</v>
      </c>
      <c r="T578" s="63">
        <f>S578*H578</f>
        <v>0</v>
      </c>
      <c r="AR578" s="64" t="s">
        <v>247</v>
      </c>
      <c r="AT578" s="64" t="s">
        <v>149</v>
      </c>
      <c r="AU578" s="64" t="s">
        <v>79</v>
      </c>
      <c r="AY578" s="17" t="s">
        <v>147</v>
      </c>
      <c r="BE578" s="65">
        <f>IF(N578="základní",J578,0)</f>
        <v>0</v>
      </c>
      <c r="BF578" s="65">
        <f>IF(N578="snížená",J578,0)</f>
        <v>0</v>
      </c>
      <c r="BG578" s="65">
        <f>IF(N578="zákl. přenesená",J578,0)</f>
        <v>0</v>
      </c>
      <c r="BH578" s="65">
        <f>IF(N578="sníž. přenesená",J578,0)</f>
        <v>0</v>
      </c>
      <c r="BI578" s="65">
        <f>IF(N578="nulová",J578,0)</f>
        <v>0</v>
      </c>
      <c r="BJ578" s="17" t="s">
        <v>77</v>
      </c>
      <c r="BK578" s="65">
        <f>ROUND(I578*H578,2)</f>
        <v>0</v>
      </c>
      <c r="BL578" s="17" t="s">
        <v>247</v>
      </c>
      <c r="BM578" s="64" t="s">
        <v>819</v>
      </c>
    </row>
    <row r="579" spans="2:65" s="13" customFormat="1" x14ac:dyDescent="0.2">
      <c r="B579" s="70"/>
      <c r="D579" s="157" t="s">
        <v>158</v>
      </c>
      <c r="E579" s="71" t="s">
        <v>1</v>
      </c>
      <c r="F579" s="160" t="s">
        <v>820</v>
      </c>
      <c r="H579" s="71" t="s">
        <v>1</v>
      </c>
      <c r="I579" s="111"/>
      <c r="L579" s="70"/>
      <c r="M579" s="72"/>
      <c r="T579" s="73"/>
      <c r="AT579" s="71" t="s">
        <v>158</v>
      </c>
      <c r="AU579" s="71" t="s">
        <v>79</v>
      </c>
      <c r="AV579" s="13" t="s">
        <v>77</v>
      </c>
      <c r="AW579" s="13" t="s">
        <v>26</v>
      </c>
      <c r="AX579" s="13" t="s">
        <v>69</v>
      </c>
      <c r="AY579" s="71" t="s">
        <v>147</v>
      </c>
    </row>
    <row r="580" spans="2:65" s="12" customFormat="1" x14ac:dyDescent="0.2">
      <c r="B580" s="66"/>
      <c r="D580" s="157" t="s">
        <v>158</v>
      </c>
      <c r="E580" s="67" t="s">
        <v>1</v>
      </c>
      <c r="F580" s="158" t="s">
        <v>821</v>
      </c>
      <c r="H580" s="159">
        <v>11.12</v>
      </c>
      <c r="I580" s="110"/>
      <c r="L580" s="66"/>
      <c r="M580" s="68"/>
      <c r="T580" s="69"/>
      <c r="AT580" s="67" t="s">
        <v>158</v>
      </c>
      <c r="AU580" s="67" t="s">
        <v>79</v>
      </c>
      <c r="AV580" s="12" t="s">
        <v>79</v>
      </c>
      <c r="AW580" s="12" t="s">
        <v>26</v>
      </c>
      <c r="AX580" s="12" t="s">
        <v>69</v>
      </c>
      <c r="AY580" s="67" t="s">
        <v>147</v>
      </c>
    </row>
    <row r="581" spans="2:65" s="13" customFormat="1" x14ac:dyDescent="0.2">
      <c r="B581" s="70"/>
      <c r="D581" s="157" t="s">
        <v>158</v>
      </c>
      <c r="E581" s="71" t="s">
        <v>1</v>
      </c>
      <c r="F581" s="160" t="s">
        <v>822</v>
      </c>
      <c r="H581" s="71" t="s">
        <v>1</v>
      </c>
      <c r="I581" s="111"/>
      <c r="L581" s="70"/>
      <c r="M581" s="72"/>
      <c r="T581" s="73"/>
      <c r="AT581" s="71" t="s">
        <v>158</v>
      </c>
      <c r="AU581" s="71" t="s">
        <v>79</v>
      </c>
      <c r="AV581" s="13" t="s">
        <v>77</v>
      </c>
      <c r="AW581" s="13" t="s">
        <v>26</v>
      </c>
      <c r="AX581" s="13" t="s">
        <v>69</v>
      </c>
      <c r="AY581" s="71" t="s">
        <v>147</v>
      </c>
    </row>
    <row r="582" spans="2:65" s="12" customFormat="1" x14ac:dyDescent="0.2">
      <c r="B582" s="66"/>
      <c r="D582" s="157" t="s">
        <v>158</v>
      </c>
      <c r="E582" s="67" t="s">
        <v>1</v>
      </c>
      <c r="F582" s="158" t="s">
        <v>823</v>
      </c>
      <c r="H582" s="159">
        <v>70.436999999999998</v>
      </c>
      <c r="I582" s="110"/>
      <c r="L582" s="66"/>
      <c r="M582" s="68"/>
      <c r="T582" s="69"/>
      <c r="AT582" s="67" t="s">
        <v>158</v>
      </c>
      <c r="AU582" s="67" t="s">
        <v>79</v>
      </c>
      <c r="AV582" s="12" t="s">
        <v>79</v>
      </c>
      <c r="AW582" s="12" t="s">
        <v>26</v>
      </c>
      <c r="AX582" s="12" t="s">
        <v>69</v>
      </c>
      <c r="AY582" s="67" t="s">
        <v>147</v>
      </c>
    </row>
    <row r="583" spans="2:65" s="12" customFormat="1" x14ac:dyDescent="0.2">
      <c r="B583" s="66"/>
      <c r="D583" s="157" t="s">
        <v>158</v>
      </c>
      <c r="E583" s="67" t="s">
        <v>1</v>
      </c>
      <c r="F583" s="158" t="s">
        <v>824</v>
      </c>
      <c r="H583" s="159">
        <v>5.9260000000000002</v>
      </c>
      <c r="I583" s="110"/>
      <c r="L583" s="66"/>
      <c r="M583" s="68"/>
      <c r="T583" s="69"/>
      <c r="AT583" s="67" t="s">
        <v>158</v>
      </c>
      <c r="AU583" s="67" t="s">
        <v>79</v>
      </c>
      <c r="AV583" s="12" t="s">
        <v>79</v>
      </c>
      <c r="AW583" s="12" t="s">
        <v>26</v>
      </c>
      <c r="AX583" s="12" t="s">
        <v>69</v>
      </c>
      <c r="AY583" s="67" t="s">
        <v>147</v>
      </c>
    </row>
    <row r="584" spans="2:65" s="14" customFormat="1" x14ac:dyDescent="0.2">
      <c r="B584" s="74"/>
      <c r="D584" s="157" t="s">
        <v>158</v>
      </c>
      <c r="E584" s="75" t="s">
        <v>1</v>
      </c>
      <c r="F584" s="161" t="s">
        <v>185</v>
      </c>
      <c r="H584" s="162">
        <v>87.483000000000004</v>
      </c>
      <c r="I584" s="112"/>
      <c r="L584" s="74"/>
      <c r="M584" s="76"/>
      <c r="T584" s="77"/>
      <c r="AT584" s="75" t="s">
        <v>158</v>
      </c>
      <c r="AU584" s="75" t="s">
        <v>79</v>
      </c>
      <c r="AV584" s="14" t="s">
        <v>153</v>
      </c>
      <c r="AW584" s="14" t="s">
        <v>26</v>
      </c>
      <c r="AX584" s="14" t="s">
        <v>77</v>
      </c>
      <c r="AY584" s="75" t="s">
        <v>147</v>
      </c>
    </row>
    <row r="585" spans="2:65" s="1" customFormat="1" ht="16.5" customHeight="1" x14ac:dyDescent="0.2">
      <c r="B585" s="21"/>
      <c r="C585" s="163" t="s">
        <v>825</v>
      </c>
      <c r="D585" s="163" t="s">
        <v>214</v>
      </c>
      <c r="E585" s="164" t="s">
        <v>801</v>
      </c>
      <c r="F585" s="165" t="s">
        <v>802</v>
      </c>
      <c r="G585" s="166" t="s">
        <v>163</v>
      </c>
      <c r="H585" s="167">
        <v>16.550999999999998</v>
      </c>
      <c r="I585" s="78"/>
      <c r="J585" s="130">
        <f>ROUND(I585*H585,2)</f>
        <v>0</v>
      </c>
      <c r="K585" s="131"/>
      <c r="L585" s="79"/>
      <c r="M585" s="80" t="s">
        <v>1</v>
      </c>
      <c r="N585" s="81" t="s">
        <v>34</v>
      </c>
      <c r="O585" s="62">
        <v>0</v>
      </c>
      <c r="P585" s="62">
        <f>O585*H585</f>
        <v>0</v>
      </c>
      <c r="Q585" s="62">
        <v>0.03</v>
      </c>
      <c r="R585" s="62">
        <f>Q585*H585</f>
        <v>0.49652999999999992</v>
      </c>
      <c r="S585" s="62">
        <v>0</v>
      </c>
      <c r="T585" s="63">
        <f>S585*H585</f>
        <v>0</v>
      </c>
      <c r="AR585" s="64" t="s">
        <v>343</v>
      </c>
      <c r="AT585" s="64" t="s">
        <v>214</v>
      </c>
      <c r="AU585" s="64" t="s">
        <v>79</v>
      </c>
      <c r="AY585" s="17" t="s">
        <v>147</v>
      </c>
      <c r="BE585" s="65">
        <f>IF(N585="základní",J585,0)</f>
        <v>0</v>
      </c>
      <c r="BF585" s="65">
        <f>IF(N585="snížená",J585,0)</f>
        <v>0</v>
      </c>
      <c r="BG585" s="65">
        <f>IF(N585="zákl. přenesená",J585,0)</f>
        <v>0</v>
      </c>
      <c r="BH585" s="65">
        <f>IF(N585="sníž. přenesená",J585,0)</f>
        <v>0</v>
      </c>
      <c r="BI585" s="65">
        <f>IF(N585="nulová",J585,0)</f>
        <v>0</v>
      </c>
      <c r="BJ585" s="17" t="s">
        <v>77</v>
      </c>
      <c r="BK585" s="65">
        <f>ROUND(I585*H585,2)</f>
        <v>0</v>
      </c>
      <c r="BL585" s="17" t="s">
        <v>247</v>
      </c>
      <c r="BM585" s="64" t="s">
        <v>826</v>
      </c>
    </row>
    <row r="586" spans="2:65" s="13" customFormat="1" x14ac:dyDescent="0.2">
      <c r="B586" s="70"/>
      <c r="D586" s="157" t="s">
        <v>158</v>
      </c>
      <c r="E586" s="71" t="s">
        <v>1</v>
      </c>
      <c r="F586" s="160" t="s">
        <v>820</v>
      </c>
      <c r="H586" s="71" t="s">
        <v>1</v>
      </c>
      <c r="I586" s="111"/>
      <c r="L586" s="70"/>
      <c r="M586" s="72"/>
      <c r="T586" s="73"/>
      <c r="AT586" s="71" t="s">
        <v>158</v>
      </c>
      <c r="AU586" s="71" t="s">
        <v>79</v>
      </c>
      <c r="AV586" s="13" t="s">
        <v>77</v>
      </c>
      <c r="AW586" s="13" t="s">
        <v>26</v>
      </c>
      <c r="AX586" s="13" t="s">
        <v>69</v>
      </c>
      <c r="AY586" s="71" t="s">
        <v>147</v>
      </c>
    </row>
    <row r="587" spans="2:65" s="12" customFormat="1" x14ac:dyDescent="0.2">
      <c r="B587" s="66"/>
      <c r="D587" s="157" t="s">
        <v>158</v>
      </c>
      <c r="E587" s="67" t="s">
        <v>1</v>
      </c>
      <c r="F587" s="158" t="s">
        <v>827</v>
      </c>
      <c r="H587" s="159">
        <v>2.1179999999999999</v>
      </c>
      <c r="I587" s="110"/>
      <c r="L587" s="66"/>
      <c r="M587" s="68"/>
      <c r="T587" s="69"/>
      <c r="AT587" s="67" t="s">
        <v>158</v>
      </c>
      <c r="AU587" s="67" t="s">
        <v>79</v>
      </c>
      <c r="AV587" s="12" t="s">
        <v>79</v>
      </c>
      <c r="AW587" s="12" t="s">
        <v>26</v>
      </c>
      <c r="AX587" s="12" t="s">
        <v>69</v>
      </c>
      <c r="AY587" s="67" t="s">
        <v>147</v>
      </c>
    </row>
    <row r="588" spans="2:65" s="13" customFormat="1" x14ac:dyDescent="0.2">
      <c r="B588" s="70"/>
      <c r="D588" s="157" t="s">
        <v>158</v>
      </c>
      <c r="E588" s="71" t="s">
        <v>1</v>
      </c>
      <c r="F588" s="160" t="s">
        <v>822</v>
      </c>
      <c r="H588" s="71" t="s">
        <v>1</v>
      </c>
      <c r="I588" s="111"/>
      <c r="L588" s="70"/>
      <c r="M588" s="72"/>
      <c r="T588" s="73"/>
      <c r="AT588" s="71" t="s">
        <v>158</v>
      </c>
      <c r="AU588" s="71" t="s">
        <v>79</v>
      </c>
      <c r="AV588" s="13" t="s">
        <v>77</v>
      </c>
      <c r="AW588" s="13" t="s">
        <v>26</v>
      </c>
      <c r="AX588" s="13" t="s">
        <v>69</v>
      </c>
      <c r="AY588" s="71" t="s">
        <v>147</v>
      </c>
    </row>
    <row r="589" spans="2:65" s="12" customFormat="1" ht="22.5" x14ac:dyDescent="0.2">
      <c r="B589" s="66"/>
      <c r="D589" s="157" t="s">
        <v>158</v>
      </c>
      <c r="E589" s="67" t="s">
        <v>1</v>
      </c>
      <c r="F589" s="158" t="s">
        <v>828</v>
      </c>
      <c r="H589" s="159">
        <v>14.433</v>
      </c>
      <c r="I589" s="110"/>
      <c r="L589" s="66"/>
      <c r="M589" s="68"/>
      <c r="T589" s="69"/>
      <c r="AT589" s="67" t="s">
        <v>158</v>
      </c>
      <c r="AU589" s="67" t="s">
        <v>79</v>
      </c>
      <c r="AV589" s="12" t="s">
        <v>79</v>
      </c>
      <c r="AW589" s="12" t="s">
        <v>26</v>
      </c>
      <c r="AX589" s="12" t="s">
        <v>69</v>
      </c>
      <c r="AY589" s="67" t="s">
        <v>147</v>
      </c>
    </row>
    <row r="590" spans="2:65" s="14" customFormat="1" x14ac:dyDescent="0.2">
      <c r="B590" s="74"/>
      <c r="D590" s="157" t="s">
        <v>158</v>
      </c>
      <c r="E590" s="75" t="s">
        <v>1</v>
      </c>
      <c r="F590" s="161" t="s">
        <v>185</v>
      </c>
      <c r="H590" s="162">
        <v>16.550999999999998</v>
      </c>
      <c r="I590" s="112"/>
      <c r="L590" s="74"/>
      <c r="M590" s="76"/>
      <c r="T590" s="77"/>
      <c r="AT590" s="75" t="s">
        <v>158</v>
      </c>
      <c r="AU590" s="75" t="s">
        <v>79</v>
      </c>
      <c r="AV590" s="14" t="s">
        <v>153</v>
      </c>
      <c r="AW590" s="14" t="s">
        <v>26</v>
      </c>
      <c r="AX590" s="14" t="s">
        <v>77</v>
      </c>
      <c r="AY590" s="75" t="s">
        <v>147</v>
      </c>
    </row>
    <row r="591" spans="2:65" s="1" customFormat="1" ht="33" customHeight="1" x14ac:dyDescent="0.2">
      <c r="B591" s="21"/>
      <c r="C591" s="152" t="s">
        <v>829</v>
      </c>
      <c r="D591" s="152" t="s">
        <v>149</v>
      </c>
      <c r="E591" s="153" t="s">
        <v>830</v>
      </c>
      <c r="F591" s="154" t="s">
        <v>831</v>
      </c>
      <c r="G591" s="155" t="s">
        <v>152</v>
      </c>
      <c r="H591" s="156">
        <v>424.09199999999998</v>
      </c>
      <c r="I591" s="58"/>
      <c r="J591" s="128">
        <f>ROUND(I591*H591,2)</f>
        <v>0</v>
      </c>
      <c r="K591" s="129"/>
      <c r="L591" s="21"/>
      <c r="M591" s="60" t="s">
        <v>1</v>
      </c>
      <c r="N591" s="61" t="s">
        <v>34</v>
      </c>
      <c r="O591" s="62">
        <v>4.9000000000000002E-2</v>
      </c>
      <c r="P591" s="62">
        <f>O591*H591</f>
        <v>20.780508000000001</v>
      </c>
      <c r="Q591" s="62">
        <v>0</v>
      </c>
      <c r="R591" s="62">
        <f>Q591*H591</f>
        <v>0</v>
      </c>
      <c r="S591" s="62">
        <v>1.8E-3</v>
      </c>
      <c r="T591" s="63">
        <f>S591*H591</f>
        <v>0.76336559999999998</v>
      </c>
      <c r="AR591" s="64" t="s">
        <v>247</v>
      </c>
      <c r="AT591" s="64" t="s">
        <v>149</v>
      </c>
      <c r="AU591" s="64" t="s">
        <v>79</v>
      </c>
      <c r="AY591" s="17" t="s">
        <v>147</v>
      </c>
      <c r="BE591" s="65">
        <f>IF(N591="základní",J591,0)</f>
        <v>0</v>
      </c>
      <c r="BF591" s="65">
        <f>IF(N591="snížená",J591,0)</f>
        <v>0</v>
      </c>
      <c r="BG591" s="65">
        <f>IF(N591="zákl. přenesená",J591,0)</f>
        <v>0</v>
      </c>
      <c r="BH591" s="65">
        <f>IF(N591="sníž. přenesená",J591,0)</f>
        <v>0</v>
      </c>
      <c r="BI591" s="65">
        <f>IF(N591="nulová",J591,0)</f>
        <v>0</v>
      </c>
      <c r="BJ591" s="17" t="s">
        <v>77</v>
      </c>
      <c r="BK591" s="65">
        <f>ROUND(I591*H591,2)</f>
        <v>0</v>
      </c>
      <c r="BL591" s="17" t="s">
        <v>247</v>
      </c>
      <c r="BM591" s="64" t="s">
        <v>832</v>
      </c>
    </row>
    <row r="592" spans="2:65" s="13" customFormat="1" x14ac:dyDescent="0.2">
      <c r="B592" s="70"/>
      <c r="D592" s="157" t="s">
        <v>158</v>
      </c>
      <c r="E592" s="71" t="s">
        <v>1</v>
      </c>
      <c r="F592" s="160" t="s">
        <v>833</v>
      </c>
      <c r="H592" s="71" t="s">
        <v>1</v>
      </c>
      <c r="I592" s="111"/>
      <c r="L592" s="70"/>
      <c r="M592" s="72"/>
      <c r="T592" s="73"/>
      <c r="AT592" s="71" t="s">
        <v>158</v>
      </c>
      <c r="AU592" s="71" t="s">
        <v>79</v>
      </c>
      <c r="AV592" s="13" t="s">
        <v>77</v>
      </c>
      <c r="AW592" s="13" t="s">
        <v>26</v>
      </c>
      <c r="AX592" s="13" t="s">
        <v>69</v>
      </c>
      <c r="AY592" s="71" t="s">
        <v>147</v>
      </c>
    </row>
    <row r="593" spans="2:65" s="12" customFormat="1" x14ac:dyDescent="0.2">
      <c r="B593" s="66"/>
      <c r="D593" s="157" t="s">
        <v>158</v>
      </c>
      <c r="E593" s="67" t="s">
        <v>1</v>
      </c>
      <c r="F593" s="158" t="s">
        <v>668</v>
      </c>
      <c r="H593" s="159">
        <v>141.364</v>
      </c>
      <c r="I593" s="110"/>
      <c r="L593" s="66"/>
      <c r="M593" s="68"/>
      <c r="T593" s="69"/>
      <c r="AT593" s="67" t="s">
        <v>158</v>
      </c>
      <c r="AU593" s="67" t="s">
        <v>79</v>
      </c>
      <c r="AV593" s="12" t="s">
        <v>79</v>
      </c>
      <c r="AW593" s="12" t="s">
        <v>26</v>
      </c>
      <c r="AX593" s="12" t="s">
        <v>69</v>
      </c>
      <c r="AY593" s="67" t="s">
        <v>147</v>
      </c>
    </row>
    <row r="594" spans="2:65" s="13" customFormat="1" x14ac:dyDescent="0.2">
      <c r="B594" s="70"/>
      <c r="D594" s="157" t="s">
        <v>158</v>
      </c>
      <c r="E594" s="71" t="s">
        <v>1</v>
      </c>
      <c r="F594" s="160" t="s">
        <v>834</v>
      </c>
      <c r="H594" s="71" t="s">
        <v>1</v>
      </c>
      <c r="I594" s="111"/>
      <c r="L594" s="70"/>
      <c r="M594" s="72"/>
      <c r="T594" s="73"/>
      <c r="AT594" s="71" t="s">
        <v>158</v>
      </c>
      <c r="AU594" s="71" t="s">
        <v>79</v>
      </c>
      <c r="AV594" s="13" t="s">
        <v>77</v>
      </c>
      <c r="AW594" s="13" t="s">
        <v>26</v>
      </c>
      <c r="AX594" s="13" t="s">
        <v>69</v>
      </c>
      <c r="AY594" s="71" t="s">
        <v>147</v>
      </c>
    </row>
    <row r="595" spans="2:65" s="12" customFormat="1" x14ac:dyDescent="0.2">
      <c r="B595" s="66"/>
      <c r="D595" s="157" t="s">
        <v>158</v>
      </c>
      <c r="E595" s="67" t="s">
        <v>1</v>
      </c>
      <c r="F595" s="158" t="s">
        <v>668</v>
      </c>
      <c r="H595" s="159">
        <v>141.364</v>
      </c>
      <c r="I595" s="110"/>
      <c r="L595" s="66"/>
      <c r="M595" s="68"/>
      <c r="T595" s="69"/>
      <c r="AT595" s="67" t="s">
        <v>158</v>
      </c>
      <c r="AU595" s="67" t="s">
        <v>79</v>
      </c>
      <c r="AV595" s="12" t="s">
        <v>79</v>
      </c>
      <c r="AW595" s="12" t="s">
        <v>26</v>
      </c>
      <c r="AX595" s="12" t="s">
        <v>69</v>
      </c>
      <c r="AY595" s="67" t="s">
        <v>147</v>
      </c>
    </row>
    <row r="596" spans="2:65" s="13" customFormat="1" x14ac:dyDescent="0.2">
      <c r="B596" s="70"/>
      <c r="D596" s="157" t="s">
        <v>158</v>
      </c>
      <c r="E596" s="71" t="s">
        <v>1</v>
      </c>
      <c r="F596" s="160" t="s">
        <v>835</v>
      </c>
      <c r="H596" s="71" t="s">
        <v>1</v>
      </c>
      <c r="I596" s="111"/>
      <c r="L596" s="70"/>
      <c r="M596" s="72"/>
      <c r="T596" s="73"/>
      <c r="AT596" s="71" t="s">
        <v>158</v>
      </c>
      <c r="AU596" s="71" t="s">
        <v>79</v>
      </c>
      <c r="AV596" s="13" t="s">
        <v>77</v>
      </c>
      <c r="AW596" s="13" t="s">
        <v>26</v>
      </c>
      <c r="AX596" s="13" t="s">
        <v>69</v>
      </c>
      <c r="AY596" s="71" t="s">
        <v>147</v>
      </c>
    </row>
    <row r="597" spans="2:65" s="12" customFormat="1" x14ac:dyDescent="0.2">
      <c r="B597" s="66"/>
      <c r="D597" s="157" t="s">
        <v>158</v>
      </c>
      <c r="E597" s="67" t="s">
        <v>1</v>
      </c>
      <c r="F597" s="158" t="s">
        <v>668</v>
      </c>
      <c r="H597" s="159">
        <v>141.364</v>
      </c>
      <c r="I597" s="110"/>
      <c r="L597" s="66"/>
      <c r="M597" s="68"/>
      <c r="T597" s="69"/>
      <c r="AT597" s="67" t="s">
        <v>158</v>
      </c>
      <c r="AU597" s="67" t="s">
        <v>79</v>
      </c>
      <c r="AV597" s="12" t="s">
        <v>79</v>
      </c>
      <c r="AW597" s="12" t="s">
        <v>26</v>
      </c>
      <c r="AX597" s="12" t="s">
        <v>69</v>
      </c>
      <c r="AY597" s="67" t="s">
        <v>147</v>
      </c>
    </row>
    <row r="598" spans="2:65" s="14" customFormat="1" x14ac:dyDescent="0.2">
      <c r="B598" s="74"/>
      <c r="D598" s="157" t="s">
        <v>158</v>
      </c>
      <c r="E598" s="75" t="s">
        <v>1</v>
      </c>
      <c r="F598" s="161" t="s">
        <v>185</v>
      </c>
      <c r="H598" s="162">
        <v>424.09199999999998</v>
      </c>
      <c r="I598" s="112"/>
      <c r="L598" s="74"/>
      <c r="M598" s="76"/>
      <c r="T598" s="77"/>
      <c r="AT598" s="75" t="s">
        <v>158</v>
      </c>
      <c r="AU598" s="75" t="s">
        <v>79</v>
      </c>
      <c r="AV598" s="14" t="s">
        <v>153</v>
      </c>
      <c r="AW598" s="14" t="s">
        <v>26</v>
      </c>
      <c r="AX598" s="14" t="s">
        <v>77</v>
      </c>
      <c r="AY598" s="75" t="s">
        <v>147</v>
      </c>
    </row>
    <row r="599" spans="2:65" s="1" customFormat="1" ht="24.2" customHeight="1" x14ac:dyDescent="0.2">
      <c r="B599" s="21"/>
      <c r="C599" s="152" t="s">
        <v>836</v>
      </c>
      <c r="D599" s="152" t="s">
        <v>149</v>
      </c>
      <c r="E599" s="153" t="s">
        <v>837</v>
      </c>
      <c r="F599" s="154" t="s">
        <v>838</v>
      </c>
      <c r="G599" s="155" t="s">
        <v>152</v>
      </c>
      <c r="H599" s="156">
        <v>141.364</v>
      </c>
      <c r="I599" s="58"/>
      <c r="J599" s="128">
        <f>ROUND(I599*H599,2)</f>
        <v>0</v>
      </c>
      <c r="K599" s="129"/>
      <c r="L599" s="21"/>
      <c r="M599" s="60" t="s">
        <v>1</v>
      </c>
      <c r="N599" s="61" t="s">
        <v>34</v>
      </c>
      <c r="O599" s="62">
        <v>0.25</v>
      </c>
      <c r="P599" s="62">
        <f>O599*H599</f>
        <v>35.341000000000001</v>
      </c>
      <c r="Q599" s="62">
        <v>0</v>
      </c>
      <c r="R599" s="62">
        <f>Q599*H599</f>
        <v>0</v>
      </c>
      <c r="S599" s="62">
        <v>0</v>
      </c>
      <c r="T599" s="63">
        <f>S599*H599</f>
        <v>0</v>
      </c>
      <c r="AR599" s="64" t="s">
        <v>247</v>
      </c>
      <c r="AT599" s="64" t="s">
        <v>149</v>
      </c>
      <c r="AU599" s="64" t="s">
        <v>79</v>
      </c>
      <c r="AY599" s="17" t="s">
        <v>147</v>
      </c>
      <c r="BE599" s="65">
        <f>IF(N599="základní",J599,0)</f>
        <v>0</v>
      </c>
      <c r="BF599" s="65">
        <f>IF(N599="snížená",J599,0)</f>
        <v>0</v>
      </c>
      <c r="BG599" s="65">
        <f>IF(N599="zákl. přenesená",J599,0)</f>
        <v>0</v>
      </c>
      <c r="BH599" s="65">
        <f>IF(N599="sníž. přenesená",J599,0)</f>
        <v>0</v>
      </c>
      <c r="BI599" s="65">
        <f>IF(N599="nulová",J599,0)</f>
        <v>0</v>
      </c>
      <c r="BJ599" s="17" t="s">
        <v>77</v>
      </c>
      <c r="BK599" s="65">
        <f>ROUND(I599*H599,2)</f>
        <v>0</v>
      </c>
      <c r="BL599" s="17" t="s">
        <v>247</v>
      </c>
      <c r="BM599" s="64" t="s">
        <v>839</v>
      </c>
    </row>
    <row r="600" spans="2:65" s="12" customFormat="1" x14ac:dyDescent="0.2">
      <c r="B600" s="66"/>
      <c r="D600" s="157" t="s">
        <v>158</v>
      </c>
      <c r="E600" s="67" t="s">
        <v>1</v>
      </c>
      <c r="F600" s="158" t="s">
        <v>724</v>
      </c>
      <c r="H600" s="159">
        <v>141.364</v>
      </c>
      <c r="I600" s="110"/>
      <c r="L600" s="66"/>
      <c r="M600" s="68"/>
      <c r="T600" s="69"/>
      <c r="AT600" s="67" t="s">
        <v>158</v>
      </c>
      <c r="AU600" s="67" t="s">
        <v>79</v>
      </c>
      <c r="AV600" s="12" t="s">
        <v>79</v>
      </c>
      <c r="AW600" s="12" t="s">
        <v>26</v>
      </c>
      <c r="AX600" s="12" t="s">
        <v>69</v>
      </c>
      <c r="AY600" s="67" t="s">
        <v>147</v>
      </c>
    </row>
    <row r="601" spans="2:65" s="14" customFormat="1" x14ac:dyDescent="0.2">
      <c r="B601" s="74"/>
      <c r="D601" s="157" t="s">
        <v>158</v>
      </c>
      <c r="E601" s="75" t="s">
        <v>1</v>
      </c>
      <c r="F601" s="161" t="s">
        <v>185</v>
      </c>
      <c r="H601" s="162">
        <v>141.364</v>
      </c>
      <c r="I601" s="112"/>
      <c r="L601" s="74"/>
      <c r="M601" s="76"/>
      <c r="T601" s="77"/>
      <c r="AT601" s="75" t="s">
        <v>158</v>
      </c>
      <c r="AU601" s="75" t="s">
        <v>79</v>
      </c>
      <c r="AV601" s="14" t="s">
        <v>153</v>
      </c>
      <c r="AW601" s="14" t="s">
        <v>26</v>
      </c>
      <c r="AX601" s="14" t="s">
        <v>77</v>
      </c>
      <c r="AY601" s="75" t="s">
        <v>147</v>
      </c>
    </row>
    <row r="602" spans="2:65" s="1" customFormat="1" ht="24.2" customHeight="1" x14ac:dyDescent="0.2">
      <c r="B602" s="21"/>
      <c r="C602" s="163" t="s">
        <v>840</v>
      </c>
      <c r="D602" s="163" t="s">
        <v>214</v>
      </c>
      <c r="E602" s="164" t="s">
        <v>841</v>
      </c>
      <c r="F602" s="165" t="s">
        <v>842</v>
      </c>
      <c r="G602" s="166" t="s">
        <v>152</v>
      </c>
      <c r="H602" s="167">
        <v>148.43199999999999</v>
      </c>
      <c r="I602" s="78"/>
      <c r="J602" s="130">
        <f>ROUND(I602*H602,2)</f>
        <v>0</v>
      </c>
      <c r="K602" s="131"/>
      <c r="L602" s="79"/>
      <c r="M602" s="80" t="s">
        <v>1</v>
      </c>
      <c r="N602" s="81" t="s">
        <v>34</v>
      </c>
      <c r="O602" s="62">
        <v>0</v>
      </c>
      <c r="P602" s="62">
        <f>O602*H602</f>
        <v>0</v>
      </c>
      <c r="Q602" s="62">
        <v>2E-3</v>
      </c>
      <c r="R602" s="62">
        <f>Q602*H602</f>
        <v>0.29686399999999996</v>
      </c>
      <c r="S602" s="62">
        <v>0</v>
      </c>
      <c r="T602" s="63">
        <f>S602*H602</f>
        <v>0</v>
      </c>
      <c r="AR602" s="64" t="s">
        <v>343</v>
      </c>
      <c r="AT602" s="64" t="s">
        <v>214</v>
      </c>
      <c r="AU602" s="64" t="s">
        <v>79</v>
      </c>
      <c r="AY602" s="17" t="s">
        <v>147</v>
      </c>
      <c r="BE602" s="65">
        <f>IF(N602="základní",J602,0)</f>
        <v>0</v>
      </c>
      <c r="BF602" s="65">
        <f>IF(N602="snížená",J602,0)</f>
        <v>0</v>
      </c>
      <c r="BG602" s="65">
        <f>IF(N602="zákl. přenesená",J602,0)</f>
        <v>0</v>
      </c>
      <c r="BH602" s="65">
        <f>IF(N602="sníž. přenesená",J602,0)</f>
        <v>0</v>
      </c>
      <c r="BI602" s="65">
        <f>IF(N602="nulová",J602,0)</f>
        <v>0</v>
      </c>
      <c r="BJ602" s="17" t="s">
        <v>77</v>
      </c>
      <c r="BK602" s="65">
        <f>ROUND(I602*H602,2)</f>
        <v>0</v>
      </c>
      <c r="BL602" s="17" t="s">
        <v>247</v>
      </c>
      <c r="BM602" s="64" t="s">
        <v>843</v>
      </c>
    </row>
    <row r="603" spans="2:65" s="12" customFormat="1" x14ac:dyDescent="0.2">
      <c r="B603" s="66"/>
      <c r="D603" s="157" t="s">
        <v>158</v>
      </c>
      <c r="E603" s="67" t="s">
        <v>1</v>
      </c>
      <c r="F603" s="158" t="s">
        <v>844</v>
      </c>
      <c r="H603" s="159">
        <v>148.43199999999999</v>
      </c>
      <c r="I603" s="110"/>
      <c r="L603" s="66"/>
      <c r="M603" s="68"/>
      <c r="T603" s="69"/>
      <c r="AT603" s="67" t="s">
        <v>158</v>
      </c>
      <c r="AU603" s="67" t="s">
        <v>79</v>
      </c>
      <c r="AV603" s="12" t="s">
        <v>79</v>
      </c>
      <c r="AW603" s="12" t="s">
        <v>26</v>
      </c>
      <c r="AX603" s="12" t="s">
        <v>77</v>
      </c>
      <c r="AY603" s="67" t="s">
        <v>147</v>
      </c>
    </row>
    <row r="604" spans="2:65" s="1" customFormat="1" ht="16.5" customHeight="1" x14ac:dyDescent="0.2">
      <c r="B604" s="21"/>
      <c r="C604" s="163" t="s">
        <v>845</v>
      </c>
      <c r="D604" s="163" t="s">
        <v>214</v>
      </c>
      <c r="E604" s="164" t="s">
        <v>846</v>
      </c>
      <c r="F604" s="165" t="s">
        <v>847</v>
      </c>
      <c r="G604" s="166" t="s">
        <v>163</v>
      </c>
      <c r="H604" s="167">
        <v>9.6479999999999997</v>
      </c>
      <c r="I604" s="78"/>
      <c r="J604" s="130">
        <f>ROUND(I604*H604,2)</f>
        <v>0</v>
      </c>
      <c r="K604" s="131"/>
      <c r="L604" s="79"/>
      <c r="M604" s="80" t="s">
        <v>1</v>
      </c>
      <c r="N604" s="81" t="s">
        <v>34</v>
      </c>
      <c r="O604" s="62">
        <v>0</v>
      </c>
      <c r="P604" s="62">
        <f>O604*H604</f>
        <v>0</v>
      </c>
      <c r="Q604" s="62">
        <v>0.02</v>
      </c>
      <c r="R604" s="62">
        <f>Q604*H604</f>
        <v>0.19295999999999999</v>
      </c>
      <c r="S604" s="62">
        <v>0</v>
      </c>
      <c r="T604" s="63">
        <f>S604*H604</f>
        <v>0</v>
      </c>
      <c r="AR604" s="64" t="s">
        <v>343</v>
      </c>
      <c r="AT604" s="64" t="s">
        <v>214</v>
      </c>
      <c r="AU604" s="64" t="s">
        <v>79</v>
      </c>
      <c r="AY604" s="17" t="s">
        <v>147</v>
      </c>
      <c r="BE604" s="65">
        <f>IF(N604="základní",J604,0)</f>
        <v>0</v>
      </c>
      <c r="BF604" s="65">
        <f>IF(N604="snížená",J604,0)</f>
        <v>0</v>
      </c>
      <c r="BG604" s="65">
        <f>IF(N604="zákl. přenesená",J604,0)</f>
        <v>0</v>
      </c>
      <c r="BH604" s="65">
        <f>IF(N604="sníž. přenesená",J604,0)</f>
        <v>0</v>
      </c>
      <c r="BI604" s="65">
        <f>IF(N604="nulová",J604,0)</f>
        <v>0</v>
      </c>
      <c r="BJ604" s="17" t="s">
        <v>77</v>
      </c>
      <c r="BK604" s="65">
        <f>ROUND(I604*H604,2)</f>
        <v>0</v>
      </c>
      <c r="BL604" s="17" t="s">
        <v>247</v>
      </c>
      <c r="BM604" s="64" t="s">
        <v>848</v>
      </c>
    </row>
    <row r="605" spans="2:65" s="12" customFormat="1" x14ac:dyDescent="0.2">
      <c r="B605" s="66"/>
      <c r="D605" s="157" t="s">
        <v>158</v>
      </c>
      <c r="E605" s="67" t="s">
        <v>1</v>
      </c>
      <c r="F605" s="158" t="s">
        <v>849</v>
      </c>
      <c r="H605" s="159">
        <v>9.6479999999999997</v>
      </c>
      <c r="I605" s="110"/>
      <c r="L605" s="66"/>
      <c r="M605" s="68"/>
      <c r="T605" s="69"/>
      <c r="AT605" s="67" t="s">
        <v>158</v>
      </c>
      <c r="AU605" s="67" t="s">
        <v>79</v>
      </c>
      <c r="AV605" s="12" t="s">
        <v>79</v>
      </c>
      <c r="AW605" s="12" t="s">
        <v>26</v>
      </c>
      <c r="AX605" s="12" t="s">
        <v>69</v>
      </c>
      <c r="AY605" s="67" t="s">
        <v>147</v>
      </c>
    </row>
    <row r="606" spans="2:65" s="14" customFormat="1" x14ac:dyDescent="0.2">
      <c r="B606" s="74"/>
      <c r="D606" s="157" t="s">
        <v>158</v>
      </c>
      <c r="E606" s="75" t="s">
        <v>1</v>
      </c>
      <c r="F606" s="161" t="s">
        <v>185</v>
      </c>
      <c r="H606" s="162">
        <v>9.6479999999999997</v>
      </c>
      <c r="I606" s="112"/>
      <c r="L606" s="74"/>
      <c r="M606" s="76"/>
      <c r="T606" s="77"/>
      <c r="AT606" s="75" t="s">
        <v>158</v>
      </c>
      <c r="AU606" s="75" t="s">
        <v>79</v>
      </c>
      <c r="AV606" s="14" t="s">
        <v>153</v>
      </c>
      <c r="AW606" s="14" t="s">
        <v>26</v>
      </c>
      <c r="AX606" s="14" t="s">
        <v>77</v>
      </c>
      <c r="AY606" s="75" t="s">
        <v>147</v>
      </c>
    </row>
    <row r="607" spans="2:65" s="1" customFormat="1" ht="24.2" customHeight="1" x14ac:dyDescent="0.2">
      <c r="B607" s="21"/>
      <c r="C607" s="163" t="s">
        <v>850</v>
      </c>
      <c r="D607" s="163" t="s">
        <v>214</v>
      </c>
      <c r="E607" s="164" t="s">
        <v>851</v>
      </c>
      <c r="F607" s="165" t="s">
        <v>852</v>
      </c>
      <c r="G607" s="166" t="s">
        <v>152</v>
      </c>
      <c r="H607" s="167">
        <v>148.43199999999999</v>
      </c>
      <c r="I607" s="78"/>
      <c r="J607" s="130">
        <f>ROUND(I607*H607,2)</f>
        <v>0</v>
      </c>
      <c r="K607" s="131"/>
      <c r="L607" s="79"/>
      <c r="M607" s="80" t="s">
        <v>1</v>
      </c>
      <c r="N607" s="81" t="s">
        <v>34</v>
      </c>
      <c r="O607" s="62">
        <v>0</v>
      </c>
      <c r="P607" s="62">
        <f>O607*H607</f>
        <v>0</v>
      </c>
      <c r="Q607" s="62">
        <v>3.0000000000000001E-3</v>
      </c>
      <c r="R607" s="62">
        <f>Q607*H607</f>
        <v>0.44529599999999997</v>
      </c>
      <c r="S607" s="62">
        <v>0</v>
      </c>
      <c r="T607" s="63">
        <f>S607*H607</f>
        <v>0</v>
      </c>
      <c r="AR607" s="64" t="s">
        <v>343</v>
      </c>
      <c r="AT607" s="64" t="s">
        <v>214</v>
      </c>
      <c r="AU607" s="64" t="s">
        <v>79</v>
      </c>
      <c r="AY607" s="17" t="s">
        <v>147</v>
      </c>
      <c r="BE607" s="65">
        <f>IF(N607="základní",J607,0)</f>
        <v>0</v>
      </c>
      <c r="BF607" s="65">
        <f>IF(N607="snížená",J607,0)</f>
        <v>0</v>
      </c>
      <c r="BG607" s="65">
        <f>IF(N607="zákl. přenesená",J607,0)</f>
        <v>0</v>
      </c>
      <c r="BH607" s="65">
        <f>IF(N607="sníž. přenesená",J607,0)</f>
        <v>0</v>
      </c>
      <c r="BI607" s="65">
        <f>IF(N607="nulová",J607,0)</f>
        <v>0</v>
      </c>
      <c r="BJ607" s="17" t="s">
        <v>77</v>
      </c>
      <c r="BK607" s="65">
        <f>ROUND(I607*H607,2)</f>
        <v>0</v>
      </c>
      <c r="BL607" s="17" t="s">
        <v>247</v>
      </c>
      <c r="BM607" s="64" t="s">
        <v>853</v>
      </c>
    </row>
    <row r="608" spans="2:65" s="12" customFormat="1" x14ac:dyDescent="0.2">
      <c r="B608" s="66"/>
      <c r="D608" s="157" t="s">
        <v>158</v>
      </c>
      <c r="E608" s="67" t="s">
        <v>1</v>
      </c>
      <c r="F608" s="158" t="s">
        <v>844</v>
      </c>
      <c r="H608" s="159">
        <v>148.43199999999999</v>
      </c>
      <c r="I608" s="110"/>
      <c r="L608" s="66"/>
      <c r="M608" s="68"/>
      <c r="T608" s="69"/>
      <c r="AT608" s="67" t="s">
        <v>158</v>
      </c>
      <c r="AU608" s="67" t="s">
        <v>79</v>
      </c>
      <c r="AV608" s="12" t="s">
        <v>79</v>
      </c>
      <c r="AW608" s="12" t="s">
        <v>26</v>
      </c>
      <c r="AX608" s="12" t="s">
        <v>77</v>
      </c>
      <c r="AY608" s="67" t="s">
        <v>147</v>
      </c>
    </row>
    <row r="609" spans="2:65" s="1" customFormat="1" ht="24.2" customHeight="1" x14ac:dyDescent="0.2">
      <c r="B609" s="21"/>
      <c r="C609" s="152" t="s">
        <v>854</v>
      </c>
      <c r="D609" s="152" t="s">
        <v>149</v>
      </c>
      <c r="E609" s="153" t="s">
        <v>855</v>
      </c>
      <c r="F609" s="154" t="s">
        <v>856</v>
      </c>
      <c r="G609" s="155" t="s">
        <v>152</v>
      </c>
      <c r="H609" s="156">
        <v>141.364</v>
      </c>
      <c r="I609" s="58"/>
      <c r="J609" s="128">
        <f>ROUND(I609*H609,2)</f>
        <v>0</v>
      </c>
      <c r="K609" s="129"/>
      <c r="L609" s="21"/>
      <c r="M609" s="60" t="s">
        <v>1</v>
      </c>
      <c r="N609" s="61" t="s">
        <v>34</v>
      </c>
      <c r="O609" s="62">
        <v>0.159</v>
      </c>
      <c r="P609" s="62">
        <f>O609*H609</f>
        <v>22.476876000000001</v>
      </c>
      <c r="Q609" s="62">
        <v>1E-4</v>
      </c>
      <c r="R609" s="62">
        <f>Q609*H609</f>
        <v>1.41364E-2</v>
      </c>
      <c r="S609" s="62">
        <v>0</v>
      </c>
      <c r="T609" s="63">
        <f>S609*H609</f>
        <v>0</v>
      </c>
      <c r="AR609" s="64" t="s">
        <v>247</v>
      </c>
      <c r="AT609" s="64" t="s">
        <v>149</v>
      </c>
      <c r="AU609" s="64" t="s">
        <v>79</v>
      </c>
      <c r="AY609" s="17" t="s">
        <v>147</v>
      </c>
      <c r="BE609" s="65">
        <f>IF(N609="základní",J609,0)</f>
        <v>0</v>
      </c>
      <c r="BF609" s="65">
        <f>IF(N609="snížená",J609,0)</f>
        <v>0</v>
      </c>
      <c r="BG609" s="65">
        <f>IF(N609="zákl. přenesená",J609,0)</f>
        <v>0</v>
      </c>
      <c r="BH609" s="65">
        <f>IF(N609="sníž. přenesená",J609,0)</f>
        <v>0</v>
      </c>
      <c r="BI609" s="65">
        <f>IF(N609="nulová",J609,0)</f>
        <v>0</v>
      </c>
      <c r="BJ609" s="17" t="s">
        <v>77</v>
      </c>
      <c r="BK609" s="65">
        <f>ROUND(I609*H609,2)</f>
        <v>0</v>
      </c>
      <c r="BL609" s="17" t="s">
        <v>247</v>
      </c>
      <c r="BM609" s="64" t="s">
        <v>857</v>
      </c>
    </row>
    <row r="610" spans="2:65" s="12" customFormat="1" x14ac:dyDescent="0.2">
      <c r="B610" s="66"/>
      <c r="D610" s="157" t="s">
        <v>158</v>
      </c>
      <c r="E610" s="67" t="s">
        <v>1</v>
      </c>
      <c r="F610" s="158" t="s">
        <v>858</v>
      </c>
      <c r="H610" s="159">
        <v>141.364</v>
      </c>
      <c r="I610" s="110"/>
      <c r="L610" s="66"/>
      <c r="M610" s="68"/>
      <c r="T610" s="69"/>
      <c r="AT610" s="67" t="s">
        <v>158</v>
      </c>
      <c r="AU610" s="67" t="s">
        <v>79</v>
      </c>
      <c r="AV610" s="12" t="s">
        <v>79</v>
      </c>
      <c r="AW610" s="12" t="s">
        <v>26</v>
      </c>
      <c r="AX610" s="12" t="s">
        <v>77</v>
      </c>
      <c r="AY610" s="67" t="s">
        <v>147</v>
      </c>
    </row>
    <row r="611" spans="2:65" s="1" customFormat="1" ht="24.2" customHeight="1" x14ac:dyDescent="0.2">
      <c r="B611" s="21"/>
      <c r="C611" s="152" t="s">
        <v>859</v>
      </c>
      <c r="D611" s="152" t="s">
        <v>149</v>
      </c>
      <c r="E611" s="153" t="s">
        <v>860</v>
      </c>
      <c r="F611" s="154" t="s">
        <v>861</v>
      </c>
      <c r="G611" s="155" t="s">
        <v>152</v>
      </c>
      <c r="H611" s="156">
        <v>257.04000000000002</v>
      </c>
      <c r="I611" s="58"/>
      <c r="J611" s="128">
        <f>ROUND(I611*H611,2)</f>
        <v>0</v>
      </c>
      <c r="K611" s="129"/>
      <c r="L611" s="21"/>
      <c r="M611" s="60" t="s">
        <v>1</v>
      </c>
      <c r="N611" s="61" t="s">
        <v>34</v>
      </c>
      <c r="O611" s="62">
        <v>2.5000000000000001E-2</v>
      </c>
      <c r="P611" s="62">
        <f>O611*H611</f>
        <v>6.426000000000001</v>
      </c>
      <c r="Q611" s="62">
        <v>0</v>
      </c>
      <c r="R611" s="62">
        <f>Q611*H611</f>
        <v>0</v>
      </c>
      <c r="S611" s="62">
        <v>0</v>
      </c>
      <c r="T611" s="63">
        <f>S611*H611</f>
        <v>0</v>
      </c>
      <c r="AR611" s="64" t="s">
        <v>247</v>
      </c>
      <c r="AT611" s="64" t="s">
        <v>149</v>
      </c>
      <c r="AU611" s="64" t="s">
        <v>79</v>
      </c>
      <c r="AY611" s="17" t="s">
        <v>147</v>
      </c>
      <c r="BE611" s="65">
        <f>IF(N611="základní",J611,0)</f>
        <v>0</v>
      </c>
      <c r="BF611" s="65">
        <f>IF(N611="snížená",J611,0)</f>
        <v>0</v>
      </c>
      <c r="BG611" s="65">
        <f>IF(N611="zákl. přenesená",J611,0)</f>
        <v>0</v>
      </c>
      <c r="BH611" s="65">
        <f>IF(N611="sníž. přenesená",J611,0)</f>
        <v>0</v>
      </c>
      <c r="BI611" s="65">
        <f>IF(N611="nulová",J611,0)</f>
        <v>0</v>
      </c>
      <c r="BJ611" s="17" t="s">
        <v>77</v>
      </c>
      <c r="BK611" s="65">
        <f>ROUND(I611*H611,2)</f>
        <v>0</v>
      </c>
      <c r="BL611" s="17" t="s">
        <v>247</v>
      </c>
      <c r="BM611" s="64" t="s">
        <v>862</v>
      </c>
    </row>
    <row r="612" spans="2:65" s="13" customFormat="1" x14ac:dyDescent="0.2">
      <c r="B612" s="70"/>
      <c r="D612" s="157" t="s">
        <v>158</v>
      </c>
      <c r="E612" s="71" t="s">
        <v>1</v>
      </c>
      <c r="F612" s="160" t="s">
        <v>412</v>
      </c>
      <c r="H612" s="71" t="s">
        <v>1</v>
      </c>
      <c r="I612" s="111"/>
      <c r="L612" s="70"/>
      <c r="M612" s="72"/>
      <c r="T612" s="73"/>
      <c r="AT612" s="71" t="s">
        <v>158</v>
      </c>
      <c r="AU612" s="71" t="s">
        <v>79</v>
      </c>
      <c r="AV612" s="13" t="s">
        <v>77</v>
      </c>
      <c r="AW612" s="13" t="s">
        <v>26</v>
      </c>
      <c r="AX612" s="13" t="s">
        <v>69</v>
      </c>
      <c r="AY612" s="71" t="s">
        <v>147</v>
      </c>
    </row>
    <row r="613" spans="2:65" s="12" customFormat="1" x14ac:dyDescent="0.2">
      <c r="B613" s="66"/>
      <c r="D613" s="157" t="s">
        <v>158</v>
      </c>
      <c r="E613" s="67" t="s">
        <v>1</v>
      </c>
      <c r="F613" s="158" t="s">
        <v>413</v>
      </c>
      <c r="H613" s="159">
        <v>137.97</v>
      </c>
      <c r="I613" s="110"/>
      <c r="L613" s="66"/>
      <c r="M613" s="68"/>
      <c r="T613" s="69"/>
      <c r="AT613" s="67" t="s">
        <v>158</v>
      </c>
      <c r="AU613" s="67" t="s">
        <v>79</v>
      </c>
      <c r="AV613" s="12" t="s">
        <v>79</v>
      </c>
      <c r="AW613" s="12" t="s">
        <v>26</v>
      </c>
      <c r="AX613" s="12" t="s">
        <v>69</v>
      </c>
      <c r="AY613" s="67" t="s">
        <v>147</v>
      </c>
    </row>
    <row r="614" spans="2:65" s="13" customFormat="1" x14ac:dyDescent="0.2">
      <c r="B614" s="70"/>
      <c r="D614" s="157" t="s">
        <v>158</v>
      </c>
      <c r="E614" s="71" t="s">
        <v>1</v>
      </c>
      <c r="F614" s="160" t="s">
        <v>406</v>
      </c>
      <c r="H614" s="71" t="s">
        <v>1</v>
      </c>
      <c r="I614" s="111"/>
      <c r="L614" s="70"/>
      <c r="M614" s="72"/>
      <c r="T614" s="73"/>
      <c r="AT614" s="71" t="s">
        <v>158</v>
      </c>
      <c r="AU614" s="71" t="s">
        <v>79</v>
      </c>
      <c r="AV614" s="13" t="s">
        <v>77</v>
      </c>
      <c r="AW614" s="13" t="s">
        <v>26</v>
      </c>
      <c r="AX614" s="13" t="s">
        <v>69</v>
      </c>
      <c r="AY614" s="71" t="s">
        <v>147</v>
      </c>
    </row>
    <row r="615" spans="2:65" s="12" customFormat="1" x14ac:dyDescent="0.2">
      <c r="B615" s="66"/>
      <c r="D615" s="157" t="s">
        <v>158</v>
      </c>
      <c r="E615" s="67" t="s">
        <v>1</v>
      </c>
      <c r="F615" s="158" t="s">
        <v>407</v>
      </c>
      <c r="H615" s="159">
        <v>119.07</v>
      </c>
      <c r="I615" s="110"/>
      <c r="L615" s="66"/>
      <c r="M615" s="68"/>
      <c r="T615" s="69"/>
      <c r="AT615" s="67" t="s">
        <v>158</v>
      </c>
      <c r="AU615" s="67" t="s">
        <v>79</v>
      </c>
      <c r="AV615" s="12" t="s">
        <v>79</v>
      </c>
      <c r="AW615" s="12" t="s">
        <v>26</v>
      </c>
      <c r="AX615" s="12" t="s">
        <v>69</v>
      </c>
      <c r="AY615" s="67" t="s">
        <v>147</v>
      </c>
    </row>
    <row r="616" spans="2:65" s="14" customFormat="1" x14ac:dyDescent="0.2">
      <c r="B616" s="74"/>
      <c r="D616" s="157" t="s">
        <v>158</v>
      </c>
      <c r="E616" s="75" t="s">
        <v>1</v>
      </c>
      <c r="F616" s="161" t="s">
        <v>185</v>
      </c>
      <c r="H616" s="162">
        <v>257.03999999999996</v>
      </c>
      <c r="I616" s="112"/>
      <c r="L616" s="74"/>
      <c r="M616" s="76"/>
      <c r="T616" s="77"/>
      <c r="AT616" s="75" t="s">
        <v>158</v>
      </c>
      <c r="AU616" s="75" t="s">
        <v>79</v>
      </c>
      <c r="AV616" s="14" t="s">
        <v>153</v>
      </c>
      <c r="AW616" s="14" t="s">
        <v>26</v>
      </c>
      <c r="AX616" s="14" t="s">
        <v>77</v>
      </c>
      <c r="AY616" s="75" t="s">
        <v>147</v>
      </c>
    </row>
    <row r="617" spans="2:65" s="1" customFormat="1" ht="24.2" customHeight="1" x14ac:dyDescent="0.2">
      <c r="B617" s="21"/>
      <c r="C617" s="163" t="s">
        <v>863</v>
      </c>
      <c r="D617" s="163" t="s">
        <v>214</v>
      </c>
      <c r="E617" s="164" t="s">
        <v>864</v>
      </c>
      <c r="F617" s="165" t="s">
        <v>865</v>
      </c>
      <c r="G617" s="166" t="s">
        <v>152</v>
      </c>
      <c r="H617" s="167">
        <v>295.596</v>
      </c>
      <c r="I617" s="78"/>
      <c r="J617" s="130">
        <f>ROUND(I617*H617,2)</f>
        <v>0</v>
      </c>
      <c r="K617" s="131"/>
      <c r="L617" s="79"/>
      <c r="M617" s="80" t="s">
        <v>1</v>
      </c>
      <c r="N617" s="81" t="s">
        <v>34</v>
      </c>
      <c r="O617" s="62">
        <v>0</v>
      </c>
      <c r="P617" s="62">
        <f>O617*H617</f>
        <v>0</v>
      </c>
      <c r="Q617" s="62">
        <v>3.8999999999999999E-4</v>
      </c>
      <c r="R617" s="62">
        <f>Q617*H617</f>
        <v>0.11528244</v>
      </c>
      <c r="S617" s="62">
        <v>0</v>
      </c>
      <c r="T617" s="63">
        <f>S617*H617</f>
        <v>0</v>
      </c>
      <c r="AR617" s="64" t="s">
        <v>343</v>
      </c>
      <c r="AT617" s="64" t="s">
        <v>214</v>
      </c>
      <c r="AU617" s="64" t="s">
        <v>79</v>
      </c>
      <c r="AY617" s="17" t="s">
        <v>147</v>
      </c>
      <c r="BE617" s="65">
        <f>IF(N617="základní",J617,0)</f>
        <v>0</v>
      </c>
      <c r="BF617" s="65">
        <f>IF(N617="snížená",J617,0)</f>
        <v>0</v>
      </c>
      <c r="BG617" s="65">
        <f>IF(N617="zákl. přenesená",J617,0)</f>
        <v>0</v>
      </c>
      <c r="BH617" s="65">
        <f>IF(N617="sníž. přenesená",J617,0)</f>
        <v>0</v>
      </c>
      <c r="BI617" s="65">
        <f>IF(N617="nulová",J617,0)</f>
        <v>0</v>
      </c>
      <c r="BJ617" s="17" t="s">
        <v>77</v>
      </c>
      <c r="BK617" s="65">
        <f>ROUND(I617*H617,2)</f>
        <v>0</v>
      </c>
      <c r="BL617" s="17" t="s">
        <v>247</v>
      </c>
      <c r="BM617" s="64" t="s">
        <v>866</v>
      </c>
    </row>
    <row r="618" spans="2:65" s="12" customFormat="1" x14ac:dyDescent="0.2">
      <c r="B618" s="66"/>
      <c r="D618" s="157" t="s">
        <v>158</v>
      </c>
      <c r="E618" s="67" t="s">
        <v>1</v>
      </c>
      <c r="F618" s="158" t="s">
        <v>867</v>
      </c>
      <c r="H618" s="159">
        <v>295.596</v>
      </c>
      <c r="I618" s="110"/>
      <c r="L618" s="66"/>
      <c r="M618" s="68"/>
      <c r="T618" s="69"/>
      <c r="AT618" s="67" t="s">
        <v>158</v>
      </c>
      <c r="AU618" s="67" t="s">
        <v>79</v>
      </c>
      <c r="AV618" s="12" t="s">
        <v>79</v>
      </c>
      <c r="AW618" s="12" t="s">
        <v>26</v>
      </c>
      <c r="AX618" s="12" t="s">
        <v>77</v>
      </c>
      <c r="AY618" s="67" t="s">
        <v>147</v>
      </c>
    </row>
    <row r="619" spans="2:65" s="1" customFormat="1" ht="24.2" customHeight="1" x14ac:dyDescent="0.2">
      <c r="B619" s="21"/>
      <c r="C619" s="152" t="s">
        <v>868</v>
      </c>
      <c r="D619" s="152" t="s">
        <v>149</v>
      </c>
      <c r="E619" s="153" t="s">
        <v>869</v>
      </c>
      <c r="F619" s="154" t="s">
        <v>870</v>
      </c>
      <c r="G619" s="155" t="s">
        <v>204</v>
      </c>
      <c r="H619" s="156">
        <v>3.6309999999999998</v>
      </c>
      <c r="I619" s="58"/>
      <c r="J619" s="128">
        <f>ROUND(I619*H619,2)</f>
        <v>0</v>
      </c>
      <c r="K619" s="129"/>
      <c r="L619" s="21"/>
      <c r="M619" s="60" t="s">
        <v>1</v>
      </c>
      <c r="N619" s="61" t="s">
        <v>34</v>
      </c>
      <c r="O619" s="62">
        <v>1.8089999999999999</v>
      </c>
      <c r="P619" s="62">
        <f>O619*H619</f>
        <v>6.5684789999999991</v>
      </c>
      <c r="Q619" s="62">
        <v>0</v>
      </c>
      <c r="R619" s="62">
        <f>Q619*H619</f>
        <v>0</v>
      </c>
      <c r="S619" s="62">
        <v>0</v>
      </c>
      <c r="T619" s="63">
        <f>S619*H619</f>
        <v>0</v>
      </c>
      <c r="AR619" s="64" t="s">
        <v>247</v>
      </c>
      <c r="AT619" s="64" t="s">
        <v>149</v>
      </c>
      <c r="AU619" s="64" t="s">
        <v>79</v>
      </c>
      <c r="AY619" s="17" t="s">
        <v>147</v>
      </c>
      <c r="BE619" s="65">
        <f>IF(N619="základní",J619,0)</f>
        <v>0</v>
      </c>
      <c r="BF619" s="65">
        <f>IF(N619="snížená",J619,0)</f>
        <v>0</v>
      </c>
      <c r="BG619" s="65">
        <f>IF(N619="zákl. přenesená",J619,0)</f>
        <v>0</v>
      </c>
      <c r="BH619" s="65">
        <f>IF(N619="sníž. přenesená",J619,0)</f>
        <v>0</v>
      </c>
      <c r="BI619" s="65">
        <f>IF(N619="nulová",J619,0)</f>
        <v>0</v>
      </c>
      <c r="BJ619" s="17" t="s">
        <v>77</v>
      </c>
      <c r="BK619" s="65">
        <f>ROUND(I619*H619,2)</f>
        <v>0</v>
      </c>
      <c r="BL619" s="17" t="s">
        <v>247</v>
      </c>
      <c r="BM619" s="64" t="s">
        <v>871</v>
      </c>
    </row>
    <row r="620" spans="2:65" s="11" customFormat="1" ht="22.9" customHeight="1" x14ac:dyDescent="0.2">
      <c r="B620" s="51"/>
      <c r="D620" s="52" t="s">
        <v>68</v>
      </c>
      <c r="E620" s="151" t="s">
        <v>872</v>
      </c>
      <c r="F620" s="151" t="s">
        <v>873</v>
      </c>
      <c r="I620" s="109"/>
      <c r="J620" s="127">
        <f>BK620</f>
        <v>0</v>
      </c>
      <c r="L620" s="51"/>
      <c r="M620" s="53"/>
      <c r="P620" s="54">
        <f>P621</f>
        <v>0</v>
      </c>
      <c r="R620" s="54">
        <f>R621</f>
        <v>0</v>
      </c>
      <c r="T620" s="55">
        <f>T621</f>
        <v>0</v>
      </c>
      <c r="AR620" s="52" t="s">
        <v>79</v>
      </c>
      <c r="AT620" s="56" t="s">
        <v>68</v>
      </c>
      <c r="AU620" s="56" t="s">
        <v>77</v>
      </c>
      <c r="AY620" s="52" t="s">
        <v>147</v>
      </c>
      <c r="BK620" s="57">
        <f>BK621</f>
        <v>0</v>
      </c>
    </row>
    <row r="621" spans="2:65" s="1" customFormat="1" ht="16.5" customHeight="1" x14ac:dyDescent="0.2">
      <c r="B621" s="21"/>
      <c r="C621" s="152" t="s">
        <v>874</v>
      </c>
      <c r="D621" s="152" t="s">
        <v>149</v>
      </c>
      <c r="E621" s="153" t="s">
        <v>875</v>
      </c>
      <c r="F621" s="154" t="s">
        <v>876</v>
      </c>
      <c r="G621" s="155" t="s">
        <v>443</v>
      </c>
      <c r="H621" s="156">
        <v>1</v>
      </c>
      <c r="I621" s="58"/>
      <c r="J621" s="128">
        <f>ROUND(I621*H621,2)</f>
        <v>0</v>
      </c>
      <c r="K621" s="129"/>
      <c r="L621" s="21"/>
      <c r="M621" s="60" t="s">
        <v>1</v>
      </c>
      <c r="N621" s="61" t="s">
        <v>34</v>
      </c>
      <c r="O621" s="62">
        <v>0</v>
      </c>
      <c r="P621" s="62">
        <f>O621*H621</f>
        <v>0</v>
      </c>
      <c r="Q621" s="62">
        <v>0</v>
      </c>
      <c r="R621" s="62">
        <f>Q621*H621</f>
        <v>0</v>
      </c>
      <c r="S621" s="62">
        <v>0</v>
      </c>
      <c r="T621" s="63">
        <f>S621*H621</f>
        <v>0</v>
      </c>
      <c r="AR621" s="64" t="s">
        <v>247</v>
      </c>
      <c r="AT621" s="64" t="s">
        <v>149</v>
      </c>
      <c r="AU621" s="64" t="s">
        <v>79</v>
      </c>
      <c r="AY621" s="17" t="s">
        <v>147</v>
      </c>
      <c r="BE621" s="65">
        <f>IF(N621="základní",J621,0)</f>
        <v>0</v>
      </c>
      <c r="BF621" s="65">
        <f>IF(N621="snížená",J621,0)</f>
        <v>0</v>
      </c>
      <c r="BG621" s="65">
        <f>IF(N621="zákl. přenesená",J621,0)</f>
        <v>0</v>
      </c>
      <c r="BH621" s="65">
        <f>IF(N621="sníž. přenesená",J621,0)</f>
        <v>0</v>
      </c>
      <c r="BI621" s="65">
        <f>IF(N621="nulová",J621,0)</f>
        <v>0</v>
      </c>
      <c r="BJ621" s="17" t="s">
        <v>77</v>
      </c>
      <c r="BK621" s="65">
        <f>ROUND(I621*H621,2)</f>
        <v>0</v>
      </c>
      <c r="BL621" s="17" t="s">
        <v>247</v>
      </c>
      <c r="BM621" s="64" t="s">
        <v>877</v>
      </c>
    </row>
    <row r="622" spans="2:65" s="11" customFormat="1" ht="22.9" customHeight="1" x14ac:dyDescent="0.2">
      <c r="B622" s="51"/>
      <c r="D622" s="52" t="s">
        <v>68</v>
      </c>
      <c r="E622" s="151" t="s">
        <v>878</v>
      </c>
      <c r="F622" s="151" t="s">
        <v>879</v>
      </c>
      <c r="I622" s="109"/>
      <c r="J622" s="127">
        <f>BK622</f>
        <v>0</v>
      </c>
      <c r="L622" s="51"/>
      <c r="M622" s="53"/>
      <c r="P622" s="54">
        <f>P623</f>
        <v>0</v>
      </c>
      <c r="R622" s="54">
        <f>R623</f>
        <v>0</v>
      </c>
      <c r="T622" s="55">
        <f>T623</f>
        <v>0</v>
      </c>
      <c r="AR622" s="52" t="s">
        <v>79</v>
      </c>
      <c r="AT622" s="56" t="s">
        <v>68</v>
      </c>
      <c r="AU622" s="56" t="s">
        <v>77</v>
      </c>
      <c r="AY622" s="52" t="s">
        <v>147</v>
      </c>
      <c r="BK622" s="57">
        <f>BK623</f>
        <v>0</v>
      </c>
    </row>
    <row r="623" spans="2:65" s="1" customFormat="1" ht="16.5" customHeight="1" x14ac:dyDescent="0.2">
      <c r="B623" s="21"/>
      <c r="C623" s="152" t="s">
        <v>880</v>
      </c>
      <c r="D623" s="152" t="s">
        <v>149</v>
      </c>
      <c r="E623" s="153" t="s">
        <v>881</v>
      </c>
      <c r="F623" s="154" t="s">
        <v>882</v>
      </c>
      <c r="G623" s="155" t="s">
        <v>443</v>
      </c>
      <c r="H623" s="156">
        <v>1</v>
      </c>
      <c r="I623" s="58"/>
      <c r="J623" s="128">
        <f>ROUND(I623*H623,2)</f>
        <v>0</v>
      </c>
      <c r="K623" s="129"/>
      <c r="L623" s="21"/>
      <c r="M623" s="60" t="s">
        <v>1</v>
      </c>
      <c r="N623" s="61" t="s">
        <v>34</v>
      </c>
      <c r="O623" s="62">
        <v>0</v>
      </c>
      <c r="P623" s="62">
        <f>O623*H623</f>
        <v>0</v>
      </c>
      <c r="Q623" s="62">
        <v>0</v>
      </c>
      <c r="R623" s="62">
        <f>Q623*H623</f>
        <v>0</v>
      </c>
      <c r="S623" s="62">
        <v>0</v>
      </c>
      <c r="T623" s="63">
        <f>S623*H623</f>
        <v>0</v>
      </c>
      <c r="AR623" s="64" t="s">
        <v>247</v>
      </c>
      <c r="AT623" s="64" t="s">
        <v>149</v>
      </c>
      <c r="AU623" s="64" t="s">
        <v>79</v>
      </c>
      <c r="AY623" s="17" t="s">
        <v>147</v>
      </c>
      <c r="BE623" s="65">
        <f>IF(N623="základní",J623,0)</f>
        <v>0</v>
      </c>
      <c r="BF623" s="65">
        <f>IF(N623="snížená",J623,0)</f>
        <v>0</v>
      </c>
      <c r="BG623" s="65">
        <f>IF(N623="zákl. přenesená",J623,0)</f>
        <v>0</v>
      </c>
      <c r="BH623" s="65">
        <f>IF(N623="sníž. přenesená",J623,0)</f>
        <v>0</v>
      </c>
      <c r="BI623" s="65">
        <f>IF(N623="nulová",J623,0)</f>
        <v>0</v>
      </c>
      <c r="BJ623" s="17" t="s">
        <v>77</v>
      </c>
      <c r="BK623" s="65">
        <f>ROUND(I623*H623,2)</f>
        <v>0</v>
      </c>
      <c r="BL623" s="17" t="s">
        <v>247</v>
      </c>
      <c r="BM623" s="64" t="s">
        <v>883</v>
      </c>
    </row>
    <row r="624" spans="2:65" s="11" customFormat="1" ht="22.9" customHeight="1" x14ac:dyDescent="0.2">
      <c r="B624" s="51"/>
      <c r="D624" s="52" t="s">
        <v>68</v>
      </c>
      <c r="E624" s="151" t="s">
        <v>884</v>
      </c>
      <c r="F624" s="151" t="s">
        <v>885</v>
      </c>
      <c r="I624" s="109"/>
      <c r="J624" s="127">
        <f>BK624</f>
        <v>0</v>
      </c>
      <c r="L624" s="51"/>
      <c r="M624" s="53"/>
      <c r="P624" s="54">
        <f>P625</f>
        <v>0</v>
      </c>
      <c r="R624" s="54">
        <f>R625</f>
        <v>0</v>
      </c>
      <c r="T624" s="55">
        <f>T625</f>
        <v>0</v>
      </c>
      <c r="AR624" s="52" t="s">
        <v>79</v>
      </c>
      <c r="AT624" s="56" t="s">
        <v>68</v>
      </c>
      <c r="AU624" s="56" t="s">
        <v>77</v>
      </c>
      <c r="AY624" s="52" t="s">
        <v>147</v>
      </c>
      <c r="BK624" s="57">
        <f>BK625</f>
        <v>0</v>
      </c>
    </row>
    <row r="625" spans="2:65" s="1" customFormat="1" ht="16.5" customHeight="1" x14ac:dyDescent="0.2">
      <c r="B625" s="21"/>
      <c r="C625" s="152" t="s">
        <v>886</v>
      </c>
      <c r="D625" s="152" t="s">
        <v>149</v>
      </c>
      <c r="E625" s="153" t="s">
        <v>887</v>
      </c>
      <c r="F625" s="154" t="s">
        <v>888</v>
      </c>
      <c r="G625" s="155" t="s">
        <v>443</v>
      </c>
      <c r="H625" s="156">
        <v>1</v>
      </c>
      <c r="I625" s="58"/>
      <c r="J625" s="128">
        <f>ROUND(I625*H625,2)</f>
        <v>0</v>
      </c>
      <c r="K625" s="129"/>
      <c r="L625" s="21"/>
      <c r="M625" s="60" t="s">
        <v>1</v>
      </c>
      <c r="N625" s="61" t="s">
        <v>34</v>
      </c>
      <c r="O625" s="62">
        <v>0</v>
      </c>
      <c r="P625" s="62">
        <f>O625*H625</f>
        <v>0</v>
      </c>
      <c r="Q625" s="62">
        <v>0</v>
      </c>
      <c r="R625" s="62">
        <f>Q625*H625</f>
        <v>0</v>
      </c>
      <c r="S625" s="62">
        <v>0</v>
      </c>
      <c r="T625" s="63">
        <f>S625*H625</f>
        <v>0</v>
      </c>
      <c r="AR625" s="64" t="s">
        <v>247</v>
      </c>
      <c r="AT625" s="64" t="s">
        <v>149</v>
      </c>
      <c r="AU625" s="64" t="s">
        <v>79</v>
      </c>
      <c r="AY625" s="17" t="s">
        <v>147</v>
      </c>
      <c r="BE625" s="65">
        <f>IF(N625="základní",J625,0)</f>
        <v>0</v>
      </c>
      <c r="BF625" s="65">
        <f>IF(N625="snížená",J625,0)</f>
        <v>0</v>
      </c>
      <c r="BG625" s="65">
        <f>IF(N625="zákl. přenesená",J625,0)</f>
        <v>0</v>
      </c>
      <c r="BH625" s="65">
        <f>IF(N625="sníž. přenesená",J625,0)</f>
        <v>0</v>
      </c>
      <c r="BI625" s="65">
        <f>IF(N625="nulová",J625,0)</f>
        <v>0</v>
      </c>
      <c r="BJ625" s="17" t="s">
        <v>77</v>
      </c>
      <c r="BK625" s="65">
        <f>ROUND(I625*H625,2)</f>
        <v>0</v>
      </c>
      <c r="BL625" s="17" t="s">
        <v>247</v>
      </c>
      <c r="BM625" s="64" t="s">
        <v>889</v>
      </c>
    </row>
    <row r="626" spans="2:65" s="11" customFormat="1" ht="22.9" customHeight="1" x14ac:dyDescent="0.2">
      <c r="B626" s="51"/>
      <c r="D626" s="52" t="s">
        <v>68</v>
      </c>
      <c r="E626" s="151" t="s">
        <v>890</v>
      </c>
      <c r="F626" s="151" t="s">
        <v>891</v>
      </c>
      <c r="I626" s="109"/>
      <c r="J626" s="127">
        <f>BK626</f>
        <v>0</v>
      </c>
      <c r="L626" s="51"/>
      <c r="M626" s="53"/>
      <c r="P626" s="54">
        <f>SUM(P627:P653)</f>
        <v>1024.5999159999999</v>
      </c>
      <c r="R626" s="54">
        <f>SUM(R627:R653)</f>
        <v>28.186635600000006</v>
      </c>
      <c r="T626" s="55">
        <f>SUM(T627:T653)</f>
        <v>1.80055779</v>
      </c>
      <c r="AR626" s="52" t="s">
        <v>79</v>
      </c>
      <c r="AT626" s="56" t="s">
        <v>68</v>
      </c>
      <c r="AU626" s="56" t="s">
        <v>77</v>
      </c>
      <c r="AY626" s="52" t="s">
        <v>147</v>
      </c>
      <c r="BK626" s="57">
        <f>SUM(BK627:BK653)</f>
        <v>0</v>
      </c>
    </row>
    <row r="627" spans="2:65" s="1" customFormat="1" ht="55.5" customHeight="1" x14ac:dyDescent="0.2">
      <c r="B627" s="21"/>
      <c r="C627" s="152" t="s">
        <v>892</v>
      </c>
      <c r="D627" s="152" t="s">
        <v>149</v>
      </c>
      <c r="E627" s="153" t="s">
        <v>893</v>
      </c>
      <c r="F627" s="154" t="s">
        <v>1652</v>
      </c>
      <c r="G627" s="155" t="s">
        <v>152</v>
      </c>
      <c r="H627" s="156">
        <v>334.95</v>
      </c>
      <c r="I627" s="58"/>
      <c r="J627" s="128">
        <f>ROUND(I627*H627,2)</f>
        <v>0</v>
      </c>
      <c r="K627" s="129"/>
      <c r="L627" s="21"/>
      <c r="M627" s="60" t="s">
        <v>1</v>
      </c>
      <c r="N627" s="61" t="s">
        <v>34</v>
      </c>
      <c r="O627" s="62">
        <v>1.7090000000000001</v>
      </c>
      <c r="P627" s="62">
        <f>O627*H627</f>
        <v>572.42954999999995</v>
      </c>
      <c r="Q627" s="62">
        <v>5.8360000000000002E-2</v>
      </c>
      <c r="R627" s="62">
        <f>Q627*H627</f>
        <v>19.547682000000002</v>
      </c>
      <c r="S627" s="62">
        <v>0</v>
      </c>
      <c r="T627" s="63">
        <f>S627*H627</f>
        <v>0</v>
      </c>
      <c r="AR627" s="64" t="s">
        <v>247</v>
      </c>
      <c r="AT627" s="64" t="s">
        <v>149</v>
      </c>
      <c r="AU627" s="64" t="s">
        <v>79</v>
      </c>
      <c r="AY627" s="17" t="s">
        <v>147</v>
      </c>
      <c r="BE627" s="65">
        <f>IF(N627="základní",J627,0)</f>
        <v>0</v>
      </c>
      <c r="BF627" s="65">
        <f>IF(N627="snížená",J627,0)</f>
        <v>0</v>
      </c>
      <c r="BG627" s="65">
        <f>IF(N627="zákl. přenesená",J627,0)</f>
        <v>0</v>
      </c>
      <c r="BH627" s="65">
        <f>IF(N627="sníž. přenesená",J627,0)</f>
        <v>0</v>
      </c>
      <c r="BI627" s="65">
        <f>IF(N627="nulová",J627,0)</f>
        <v>0</v>
      </c>
      <c r="BJ627" s="17" t="s">
        <v>77</v>
      </c>
      <c r="BK627" s="65">
        <f>ROUND(I627*H627,2)</f>
        <v>0</v>
      </c>
      <c r="BL627" s="17" t="s">
        <v>247</v>
      </c>
      <c r="BM627" s="64" t="s">
        <v>894</v>
      </c>
    </row>
    <row r="628" spans="2:65" s="1" customFormat="1" ht="24.2" customHeight="1" x14ac:dyDescent="0.2">
      <c r="B628" s="21"/>
      <c r="C628" s="152" t="s">
        <v>895</v>
      </c>
      <c r="D628" s="152" t="s">
        <v>149</v>
      </c>
      <c r="E628" s="153" t="s">
        <v>896</v>
      </c>
      <c r="F628" s="154" t="s">
        <v>897</v>
      </c>
      <c r="G628" s="155" t="s">
        <v>152</v>
      </c>
      <c r="H628" s="156">
        <v>22.26</v>
      </c>
      <c r="I628" s="58"/>
      <c r="J628" s="128">
        <f>ROUND(I628*H628,2)</f>
        <v>0</v>
      </c>
      <c r="K628" s="129"/>
      <c r="L628" s="21"/>
      <c r="M628" s="60" t="s">
        <v>1</v>
      </c>
      <c r="N628" s="61" t="s">
        <v>34</v>
      </c>
      <c r="O628" s="62">
        <v>0.19800000000000001</v>
      </c>
      <c r="P628" s="62">
        <f>O628*H628</f>
        <v>4.4074800000000005</v>
      </c>
      <c r="Q628" s="62">
        <v>0</v>
      </c>
      <c r="R628" s="62">
        <f>Q628*H628</f>
        <v>0</v>
      </c>
      <c r="S628" s="62">
        <v>3.175E-2</v>
      </c>
      <c r="T628" s="63">
        <f>S628*H628</f>
        <v>0.70675500000000002</v>
      </c>
      <c r="AR628" s="64" t="s">
        <v>247</v>
      </c>
      <c r="AT628" s="64" t="s">
        <v>149</v>
      </c>
      <c r="AU628" s="64" t="s">
        <v>79</v>
      </c>
      <c r="AY628" s="17" t="s">
        <v>147</v>
      </c>
      <c r="BE628" s="65">
        <f>IF(N628="základní",J628,0)</f>
        <v>0</v>
      </c>
      <c r="BF628" s="65">
        <f>IF(N628="snížená",J628,0)</f>
        <v>0</v>
      </c>
      <c r="BG628" s="65">
        <f>IF(N628="zákl. přenesená",J628,0)</f>
        <v>0</v>
      </c>
      <c r="BH628" s="65">
        <f>IF(N628="sníž. přenesená",J628,0)</f>
        <v>0</v>
      </c>
      <c r="BI628" s="65">
        <f>IF(N628="nulová",J628,0)</f>
        <v>0</v>
      </c>
      <c r="BJ628" s="17" t="s">
        <v>77</v>
      </c>
      <c r="BK628" s="65">
        <f>ROUND(I628*H628,2)</f>
        <v>0</v>
      </c>
      <c r="BL628" s="17" t="s">
        <v>247</v>
      </c>
      <c r="BM628" s="64" t="s">
        <v>898</v>
      </c>
    </row>
    <row r="629" spans="2:65" s="12" customFormat="1" x14ac:dyDescent="0.2">
      <c r="B629" s="66"/>
      <c r="D629" s="157" t="s">
        <v>158</v>
      </c>
      <c r="E629" s="67" t="s">
        <v>1</v>
      </c>
      <c r="F629" s="158" t="s">
        <v>899</v>
      </c>
      <c r="H629" s="159">
        <v>22.26</v>
      </c>
      <c r="I629" s="110"/>
      <c r="L629" s="66"/>
      <c r="M629" s="68"/>
      <c r="T629" s="69"/>
      <c r="AT629" s="67" t="s">
        <v>158</v>
      </c>
      <c r="AU629" s="67" t="s">
        <v>79</v>
      </c>
      <c r="AV629" s="12" t="s">
        <v>79</v>
      </c>
      <c r="AW629" s="12" t="s">
        <v>26</v>
      </c>
      <c r="AX629" s="12" t="s">
        <v>69</v>
      </c>
      <c r="AY629" s="67" t="s">
        <v>147</v>
      </c>
    </row>
    <row r="630" spans="2:65" s="14" customFormat="1" x14ac:dyDescent="0.2">
      <c r="B630" s="74"/>
      <c r="D630" s="157" t="s">
        <v>158</v>
      </c>
      <c r="E630" s="75" t="s">
        <v>1</v>
      </c>
      <c r="F630" s="161" t="s">
        <v>185</v>
      </c>
      <c r="H630" s="162">
        <v>22.26</v>
      </c>
      <c r="I630" s="112"/>
      <c r="L630" s="74"/>
      <c r="M630" s="76"/>
      <c r="T630" s="77"/>
      <c r="AT630" s="75" t="s">
        <v>158</v>
      </c>
      <c r="AU630" s="75" t="s">
        <v>79</v>
      </c>
      <c r="AV630" s="14" t="s">
        <v>153</v>
      </c>
      <c r="AW630" s="14" t="s">
        <v>26</v>
      </c>
      <c r="AX630" s="14" t="s">
        <v>77</v>
      </c>
      <c r="AY630" s="75" t="s">
        <v>147</v>
      </c>
    </row>
    <row r="631" spans="2:65" s="1" customFormat="1" ht="24.2" customHeight="1" x14ac:dyDescent="0.2">
      <c r="B631" s="21"/>
      <c r="C631" s="152" t="s">
        <v>900</v>
      </c>
      <c r="D631" s="152" t="s">
        <v>149</v>
      </c>
      <c r="E631" s="153" t="s">
        <v>901</v>
      </c>
      <c r="F631" s="154" t="s">
        <v>902</v>
      </c>
      <c r="G631" s="155" t="s">
        <v>152</v>
      </c>
      <c r="H631" s="156">
        <v>13.4</v>
      </c>
      <c r="I631" s="58"/>
      <c r="J631" s="128">
        <f t="shared" ref="J631:J638" si="0">ROUND(I631*H631,2)</f>
        <v>0</v>
      </c>
      <c r="K631" s="129"/>
      <c r="L631" s="21"/>
      <c r="M631" s="60" t="s">
        <v>1</v>
      </c>
      <c r="N631" s="61" t="s">
        <v>34</v>
      </c>
      <c r="O631" s="62">
        <v>0.69899999999999995</v>
      </c>
      <c r="P631" s="62">
        <f t="shared" ref="P631:P638" si="1">O631*H631</f>
        <v>9.3666</v>
      </c>
      <c r="Q631" s="62">
        <v>1.1820000000000001E-2</v>
      </c>
      <c r="R631" s="62">
        <f t="shared" ref="R631:R638" si="2">Q631*H631</f>
        <v>0.158388</v>
      </c>
      <c r="S631" s="62">
        <v>0</v>
      </c>
      <c r="T631" s="63">
        <f t="shared" ref="T631:T638" si="3">S631*H631</f>
        <v>0</v>
      </c>
      <c r="AR631" s="64" t="s">
        <v>247</v>
      </c>
      <c r="AT631" s="64" t="s">
        <v>149</v>
      </c>
      <c r="AU631" s="64" t="s">
        <v>79</v>
      </c>
      <c r="AY631" s="17" t="s">
        <v>147</v>
      </c>
      <c r="BE631" s="65">
        <f t="shared" ref="BE631:BE638" si="4">IF(N631="základní",J631,0)</f>
        <v>0</v>
      </c>
      <c r="BF631" s="65">
        <f t="shared" ref="BF631:BF638" si="5">IF(N631="snížená",J631,0)</f>
        <v>0</v>
      </c>
      <c r="BG631" s="65">
        <f t="shared" ref="BG631:BG638" si="6">IF(N631="zákl. přenesená",J631,0)</f>
        <v>0</v>
      </c>
      <c r="BH631" s="65">
        <f t="shared" ref="BH631:BH638" si="7">IF(N631="sníž. přenesená",J631,0)</f>
        <v>0</v>
      </c>
      <c r="BI631" s="65">
        <f t="shared" ref="BI631:BI638" si="8">IF(N631="nulová",J631,0)</f>
        <v>0</v>
      </c>
      <c r="BJ631" s="17" t="s">
        <v>77</v>
      </c>
      <c r="BK631" s="65">
        <f t="shared" ref="BK631:BK638" si="9">ROUND(I631*H631,2)</f>
        <v>0</v>
      </c>
      <c r="BL631" s="17" t="s">
        <v>247</v>
      </c>
      <c r="BM631" s="64" t="s">
        <v>903</v>
      </c>
    </row>
    <row r="632" spans="2:65" s="1" customFormat="1" ht="24.2" customHeight="1" x14ac:dyDescent="0.2">
      <c r="B632" s="21"/>
      <c r="C632" s="152" t="s">
        <v>458</v>
      </c>
      <c r="D632" s="152" t="s">
        <v>149</v>
      </c>
      <c r="E632" s="153" t="s">
        <v>904</v>
      </c>
      <c r="F632" s="154" t="s">
        <v>905</v>
      </c>
      <c r="G632" s="155" t="s">
        <v>152</v>
      </c>
      <c r="H632" s="156">
        <v>18.600000000000001</v>
      </c>
      <c r="I632" s="58"/>
      <c r="J632" s="128">
        <f t="shared" si="0"/>
        <v>0</v>
      </c>
      <c r="K632" s="129"/>
      <c r="L632" s="21"/>
      <c r="M632" s="60" t="s">
        <v>1</v>
      </c>
      <c r="N632" s="61" t="s">
        <v>34</v>
      </c>
      <c r="O632" s="62">
        <v>0.95899999999999996</v>
      </c>
      <c r="P632" s="62">
        <f t="shared" si="1"/>
        <v>17.837400000000002</v>
      </c>
      <c r="Q632" s="62">
        <v>2.4649999999999998E-2</v>
      </c>
      <c r="R632" s="62">
        <f t="shared" si="2"/>
        <v>0.45849000000000001</v>
      </c>
      <c r="S632" s="62">
        <v>0</v>
      </c>
      <c r="T632" s="63">
        <f t="shared" si="3"/>
        <v>0</v>
      </c>
      <c r="AR632" s="64" t="s">
        <v>247</v>
      </c>
      <c r="AT632" s="64" t="s">
        <v>149</v>
      </c>
      <c r="AU632" s="64" t="s">
        <v>79</v>
      </c>
      <c r="AY632" s="17" t="s">
        <v>147</v>
      </c>
      <c r="BE632" s="65">
        <f t="shared" si="4"/>
        <v>0</v>
      </c>
      <c r="BF632" s="65">
        <f t="shared" si="5"/>
        <v>0</v>
      </c>
      <c r="BG632" s="65">
        <f t="shared" si="6"/>
        <v>0</v>
      </c>
      <c r="BH632" s="65">
        <f t="shared" si="7"/>
        <v>0</v>
      </c>
      <c r="BI632" s="65">
        <f t="shared" si="8"/>
        <v>0</v>
      </c>
      <c r="BJ632" s="17" t="s">
        <v>77</v>
      </c>
      <c r="BK632" s="65">
        <f t="shared" si="9"/>
        <v>0</v>
      </c>
      <c r="BL632" s="17" t="s">
        <v>247</v>
      </c>
      <c r="BM632" s="64" t="s">
        <v>906</v>
      </c>
    </row>
    <row r="633" spans="2:65" s="1" customFormat="1" ht="33" customHeight="1" x14ac:dyDescent="0.2">
      <c r="B633" s="21"/>
      <c r="C633" s="152" t="s">
        <v>907</v>
      </c>
      <c r="D633" s="152" t="s">
        <v>149</v>
      </c>
      <c r="E633" s="153" t="s">
        <v>908</v>
      </c>
      <c r="F633" s="154" t="s">
        <v>909</v>
      </c>
      <c r="G633" s="155" t="s">
        <v>152</v>
      </c>
      <c r="H633" s="156">
        <v>37.909999999999997</v>
      </c>
      <c r="I633" s="58"/>
      <c r="J633" s="128">
        <f t="shared" si="0"/>
        <v>0</v>
      </c>
      <c r="K633" s="129"/>
      <c r="L633" s="21"/>
      <c r="M633" s="60" t="s">
        <v>1</v>
      </c>
      <c r="N633" s="61" t="s">
        <v>34</v>
      </c>
      <c r="O633" s="62">
        <v>0.95899999999999996</v>
      </c>
      <c r="P633" s="62">
        <f t="shared" si="1"/>
        <v>36.355689999999996</v>
      </c>
      <c r="Q633" s="62">
        <v>2.4649999999999998E-2</v>
      </c>
      <c r="R633" s="62">
        <f t="shared" si="2"/>
        <v>0.93448149999999985</v>
      </c>
      <c r="S633" s="62">
        <v>0</v>
      </c>
      <c r="T633" s="63">
        <f t="shared" si="3"/>
        <v>0</v>
      </c>
      <c r="AR633" s="64" t="s">
        <v>247</v>
      </c>
      <c r="AT633" s="64" t="s">
        <v>149</v>
      </c>
      <c r="AU633" s="64" t="s">
        <v>79</v>
      </c>
      <c r="AY633" s="17" t="s">
        <v>147</v>
      </c>
      <c r="BE633" s="65">
        <f t="shared" si="4"/>
        <v>0</v>
      </c>
      <c r="BF633" s="65">
        <f t="shared" si="5"/>
        <v>0</v>
      </c>
      <c r="BG633" s="65">
        <f t="shared" si="6"/>
        <v>0</v>
      </c>
      <c r="BH633" s="65">
        <f t="shared" si="7"/>
        <v>0</v>
      </c>
      <c r="BI633" s="65">
        <f t="shared" si="8"/>
        <v>0</v>
      </c>
      <c r="BJ633" s="17" t="s">
        <v>77</v>
      </c>
      <c r="BK633" s="65">
        <f t="shared" si="9"/>
        <v>0</v>
      </c>
      <c r="BL633" s="17" t="s">
        <v>247</v>
      </c>
      <c r="BM633" s="64" t="s">
        <v>910</v>
      </c>
    </row>
    <row r="634" spans="2:65" s="1" customFormat="1" ht="24.2" customHeight="1" x14ac:dyDescent="0.2">
      <c r="B634" s="21"/>
      <c r="C634" s="152" t="s">
        <v>911</v>
      </c>
      <c r="D634" s="152" t="s">
        <v>149</v>
      </c>
      <c r="E634" s="153" t="s">
        <v>912</v>
      </c>
      <c r="F634" s="154" t="s">
        <v>913</v>
      </c>
      <c r="G634" s="155" t="s">
        <v>152</v>
      </c>
      <c r="H634" s="156">
        <v>58.3</v>
      </c>
      <c r="I634" s="58"/>
      <c r="J634" s="128">
        <f t="shared" si="0"/>
        <v>0</v>
      </c>
      <c r="K634" s="129"/>
      <c r="L634" s="21"/>
      <c r="M634" s="60" t="s">
        <v>1</v>
      </c>
      <c r="N634" s="61" t="s">
        <v>34</v>
      </c>
      <c r="O634" s="62">
        <v>0.95899999999999996</v>
      </c>
      <c r="P634" s="62">
        <f t="shared" si="1"/>
        <v>55.909699999999994</v>
      </c>
      <c r="Q634" s="62">
        <v>2.7199999999999998E-2</v>
      </c>
      <c r="R634" s="62">
        <f t="shared" si="2"/>
        <v>1.5857599999999998</v>
      </c>
      <c r="S634" s="62">
        <v>0</v>
      </c>
      <c r="T634" s="63">
        <f t="shared" si="3"/>
        <v>0</v>
      </c>
      <c r="AR634" s="64" t="s">
        <v>247</v>
      </c>
      <c r="AT634" s="64" t="s">
        <v>149</v>
      </c>
      <c r="AU634" s="64" t="s">
        <v>79</v>
      </c>
      <c r="AY634" s="17" t="s">
        <v>147</v>
      </c>
      <c r="BE634" s="65">
        <f t="shared" si="4"/>
        <v>0</v>
      </c>
      <c r="BF634" s="65">
        <f t="shared" si="5"/>
        <v>0</v>
      </c>
      <c r="BG634" s="65">
        <f t="shared" si="6"/>
        <v>0</v>
      </c>
      <c r="BH634" s="65">
        <f t="shared" si="7"/>
        <v>0</v>
      </c>
      <c r="BI634" s="65">
        <f t="shared" si="8"/>
        <v>0</v>
      </c>
      <c r="BJ634" s="17" t="s">
        <v>77</v>
      </c>
      <c r="BK634" s="65">
        <f t="shared" si="9"/>
        <v>0</v>
      </c>
      <c r="BL634" s="17" t="s">
        <v>247</v>
      </c>
      <c r="BM634" s="64" t="s">
        <v>914</v>
      </c>
    </row>
    <row r="635" spans="2:65" s="1" customFormat="1" ht="37.9" customHeight="1" x14ac:dyDescent="0.2">
      <c r="B635" s="21"/>
      <c r="C635" s="152" t="s">
        <v>915</v>
      </c>
      <c r="D635" s="152" t="s">
        <v>149</v>
      </c>
      <c r="E635" s="153" t="s">
        <v>916</v>
      </c>
      <c r="F635" s="154" t="s">
        <v>917</v>
      </c>
      <c r="G635" s="155" t="s">
        <v>152</v>
      </c>
      <c r="H635" s="156">
        <v>38.43</v>
      </c>
      <c r="I635" s="58"/>
      <c r="J635" s="128">
        <f t="shared" si="0"/>
        <v>0</v>
      </c>
      <c r="K635" s="129"/>
      <c r="L635" s="21"/>
      <c r="M635" s="60" t="s">
        <v>1</v>
      </c>
      <c r="N635" s="61" t="s">
        <v>34</v>
      </c>
      <c r="O635" s="62">
        <v>0.95899999999999996</v>
      </c>
      <c r="P635" s="62">
        <f t="shared" si="1"/>
        <v>36.854369999999996</v>
      </c>
      <c r="Q635" s="62">
        <v>2.7199999999999998E-2</v>
      </c>
      <c r="R635" s="62">
        <f t="shared" si="2"/>
        <v>1.045296</v>
      </c>
      <c r="S635" s="62">
        <v>0</v>
      </c>
      <c r="T635" s="63">
        <f t="shared" si="3"/>
        <v>0</v>
      </c>
      <c r="AR635" s="64" t="s">
        <v>247</v>
      </c>
      <c r="AT635" s="64" t="s">
        <v>149</v>
      </c>
      <c r="AU635" s="64" t="s">
        <v>79</v>
      </c>
      <c r="AY635" s="17" t="s">
        <v>147</v>
      </c>
      <c r="BE635" s="65">
        <f t="shared" si="4"/>
        <v>0</v>
      </c>
      <c r="BF635" s="65">
        <f t="shared" si="5"/>
        <v>0</v>
      </c>
      <c r="BG635" s="65">
        <f t="shared" si="6"/>
        <v>0</v>
      </c>
      <c r="BH635" s="65">
        <f t="shared" si="7"/>
        <v>0</v>
      </c>
      <c r="BI635" s="65">
        <f t="shared" si="8"/>
        <v>0</v>
      </c>
      <c r="BJ635" s="17" t="s">
        <v>77</v>
      </c>
      <c r="BK635" s="65">
        <f t="shared" si="9"/>
        <v>0</v>
      </c>
      <c r="BL635" s="17" t="s">
        <v>247</v>
      </c>
      <c r="BM635" s="64" t="s">
        <v>918</v>
      </c>
    </row>
    <row r="636" spans="2:65" s="1" customFormat="1" ht="37.9" customHeight="1" x14ac:dyDescent="0.2">
      <c r="B636" s="21"/>
      <c r="C636" s="152" t="s">
        <v>919</v>
      </c>
      <c r="D636" s="152" t="s">
        <v>149</v>
      </c>
      <c r="E636" s="153" t="s">
        <v>920</v>
      </c>
      <c r="F636" s="154" t="s">
        <v>921</v>
      </c>
      <c r="G636" s="155" t="s">
        <v>152</v>
      </c>
      <c r="H636" s="156">
        <v>23.42</v>
      </c>
      <c r="I636" s="58"/>
      <c r="J636" s="128">
        <f t="shared" si="0"/>
        <v>0</v>
      </c>
      <c r="K636" s="129"/>
      <c r="L636" s="21"/>
      <c r="M636" s="60" t="s">
        <v>1</v>
      </c>
      <c r="N636" s="61" t="s">
        <v>34</v>
      </c>
      <c r="O636" s="62">
        <v>0.95899999999999996</v>
      </c>
      <c r="P636" s="62">
        <f t="shared" si="1"/>
        <v>22.459780000000002</v>
      </c>
      <c r="Q636" s="62">
        <v>3.0530000000000002E-2</v>
      </c>
      <c r="R636" s="62">
        <f t="shared" si="2"/>
        <v>0.71501260000000011</v>
      </c>
      <c r="S636" s="62">
        <v>0</v>
      </c>
      <c r="T636" s="63">
        <f t="shared" si="3"/>
        <v>0</v>
      </c>
      <c r="AR636" s="64" t="s">
        <v>247</v>
      </c>
      <c r="AT636" s="64" t="s">
        <v>149</v>
      </c>
      <c r="AU636" s="64" t="s">
        <v>79</v>
      </c>
      <c r="AY636" s="17" t="s">
        <v>147</v>
      </c>
      <c r="BE636" s="65">
        <f t="shared" si="4"/>
        <v>0</v>
      </c>
      <c r="BF636" s="65">
        <f t="shared" si="5"/>
        <v>0</v>
      </c>
      <c r="BG636" s="65">
        <f t="shared" si="6"/>
        <v>0</v>
      </c>
      <c r="BH636" s="65">
        <f t="shared" si="7"/>
        <v>0</v>
      </c>
      <c r="BI636" s="65">
        <f t="shared" si="8"/>
        <v>0</v>
      </c>
      <c r="BJ636" s="17" t="s">
        <v>77</v>
      </c>
      <c r="BK636" s="65">
        <f t="shared" si="9"/>
        <v>0</v>
      </c>
      <c r="BL636" s="17" t="s">
        <v>247</v>
      </c>
      <c r="BM636" s="64" t="s">
        <v>922</v>
      </c>
    </row>
    <row r="637" spans="2:65" s="1" customFormat="1" ht="33" customHeight="1" x14ac:dyDescent="0.2">
      <c r="B637" s="21"/>
      <c r="C637" s="152" t="s">
        <v>923</v>
      </c>
      <c r="D637" s="152" t="s">
        <v>149</v>
      </c>
      <c r="E637" s="153" t="s">
        <v>924</v>
      </c>
      <c r="F637" s="154" t="s">
        <v>925</v>
      </c>
      <c r="G637" s="155" t="s">
        <v>152</v>
      </c>
      <c r="H637" s="156">
        <v>15.65</v>
      </c>
      <c r="I637" s="58"/>
      <c r="J637" s="128">
        <f t="shared" si="0"/>
        <v>0</v>
      </c>
      <c r="K637" s="129"/>
      <c r="L637" s="21"/>
      <c r="M637" s="60" t="s">
        <v>1</v>
      </c>
      <c r="N637" s="61" t="s">
        <v>34</v>
      </c>
      <c r="O637" s="62">
        <v>1.127</v>
      </c>
      <c r="P637" s="62">
        <f t="shared" si="1"/>
        <v>17.637550000000001</v>
      </c>
      <c r="Q637" s="62">
        <v>3.6790000000000003E-2</v>
      </c>
      <c r="R637" s="62">
        <f t="shared" si="2"/>
        <v>0.57576350000000009</v>
      </c>
      <c r="S637" s="62">
        <v>0</v>
      </c>
      <c r="T637" s="63">
        <f t="shared" si="3"/>
        <v>0</v>
      </c>
      <c r="AR637" s="64" t="s">
        <v>247</v>
      </c>
      <c r="AT637" s="64" t="s">
        <v>149</v>
      </c>
      <c r="AU637" s="64" t="s">
        <v>79</v>
      </c>
      <c r="AY637" s="17" t="s">
        <v>147</v>
      </c>
      <c r="BE637" s="65">
        <f t="shared" si="4"/>
        <v>0</v>
      </c>
      <c r="BF637" s="65">
        <f t="shared" si="5"/>
        <v>0</v>
      </c>
      <c r="BG637" s="65">
        <f t="shared" si="6"/>
        <v>0</v>
      </c>
      <c r="BH637" s="65">
        <f t="shared" si="7"/>
        <v>0</v>
      </c>
      <c r="BI637" s="65">
        <f t="shared" si="8"/>
        <v>0</v>
      </c>
      <c r="BJ637" s="17" t="s">
        <v>77</v>
      </c>
      <c r="BK637" s="65">
        <f t="shared" si="9"/>
        <v>0</v>
      </c>
      <c r="BL637" s="17" t="s">
        <v>247</v>
      </c>
      <c r="BM637" s="64" t="s">
        <v>926</v>
      </c>
    </row>
    <row r="638" spans="2:65" s="1" customFormat="1" ht="24.2" customHeight="1" x14ac:dyDescent="0.2">
      <c r="B638" s="21"/>
      <c r="C638" s="152" t="s">
        <v>927</v>
      </c>
      <c r="D638" s="152" t="s">
        <v>149</v>
      </c>
      <c r="E638" s="153" t="s">
        <v>928</v>
      </c>
      <c r="F638" s="154" t="s">
        <v>929</v>
      </c>
      <c r="G638" s="155" t="s">
        <v>152</v>
      </c>
      <c r="H638" s="156">
        <v>10.71</v>
      </c>
      <c r="I638" s="58"/>
      <c r="J638" s="128">
        <f t="shared" si="0"/>
        <v>0</v>
      </c>
      <c r="K638" s="129"/>
      <c r="L638" s="21"/>
      <c r="M638" s="60" t="s">
        <v>1</v>
      </c>
      <c r="N638" s="61" t="s">
        <v>34</v>
      </c>
      <c r="O638" s="62">
        <v>0.96799999999999997</v>
      </c>
      <c r="P638" s="62">
        <f t="shared" si="1"/>
        <v>10.367280000000001</v>
      </c>
      <c r="Q638" s="62">
        <v>1.2200000000000001E-2</v>
      </c>
      <c r="R638" s="62">
        <f t="shared" si="2"/>
        <v>0.13066200000000003</v>
      </c>
      <c r="S638" s="62">
        <v>0</v>
      </c>
      <c r="T638" s="63">
        <f t="shared" si="3"/>
        <v>0</v>
      </c>
      <c r="AR638" s="64" t="s">
        <v>247</v>
      </c>
      <c r="AT638" s="64" t="s">
        <v>149</v>
      </c>
      <c r="AU638" s="64" t="s">
        <v>79</v>
      </c>
      <c r="AY638" s="17" t="s">
        <v>147</v>
      </c>
      <c r="BE638" s="65">
        <f t="shared" si="4"/>
        <v>0</v>
      </c>
      <c r="BF638" s="65">
        <f t="shared" si="5"/>
        <v>0</v>
      </c>
      <c r="BG638" s="65">
        <f t="shared" si="6"/>
        <v>0</v>
      </c>
      <c r="BH638" s="65">
        <f t="shared" si="7"/>
        <v>0</v>
      </c>
      <c r="BI638" s="65">
        <f t="shared" si="8"/>
        <v>0</v>
      </c>
      <c r="BJ638" s="17" t="s">
        <v>77</v>
      </c>
      <c r="BK638" s="65">
        <f t="shared" si="9"/>
        <v>0</v>
      </c>
      <c r="BL638" s="17" t="s">
        <v>247</v>
      </c>
      <c r="BM638" s="64" t="s">
        <v>930</v>
      </c>
    </row>
    <row r="639" spans="2:65" s="13" customFormat="1" x14ac:dyDescent="0.2">
      <c r="B639" s="70"/>
      <c r="D639" s="157" t="s">
        <v>158</v>
      </c>
      <c r="E639" s="71" t="s">
        <v>1</v>
      </c>
      <c r="F639" s="160" t="s">
        <v>931</v>
      </c>
      <c r="H639" s="71" t="s">
        <v>1</v>
      </c>
      <c r="I639" s="111"/>
      <c r="L639" s="70"/>
      <c r="M639" s="72"/>
      <c r="T639" s="73"/>
      <c r="AT639" s="71" t="s">
        <v>158</v>
      </c>
      <c r="AU639" s="71" t="s">
        <v>79</v>
      </c>
      <c r="AV639" s="13" t="s">
        <v>77</v>
      </c>
      <c r="AW639" s="13" t="s">
        <v>26</v>
      </c>
      <c r="AX639" s="13" t="s">
        <v>69</v>
      </c>
      <c r="AY639" s="71" t="s">
        <v>147</v>
      </c>
    </row>
    <row r="640" spans="2:65" s="12" customFormat="1" x14ac:dyDescent="0.2">
      <c r="B640" s="66"/>
      <c r="D640" s="157" t="s">
        <v>158</v>
      </c>
      <c r="E640" s="67" t="s">
        <v>1</v>
      </c>
      <c r="F640" s="158" t="s">
        <v>932</v>
      </c>
      <c r="H640" s="159">
        <v>10.71</v>
      </c>
      <c r="I640" s="110"/>
      <c r="L640" s="66"/>
      <c r="M640" s="68"/>
      <c r="T640" s="69"/>
      <c r="AT640" s="67" t="s">
        <v>158</v>
      </c>
      <c r="AU640" s="67" t="s">
        <v>79</v>
      </c>
      <c r="AV640" s="12" t="s">
        <v>79</v>
      </c>
      <c r="AW640" s="12" t="s">
        <v>26</v>
      </c>
      <c r="AX640" s="12" t="s">
        <v>77</v>
      </c>
      <c r="AY640" s="67" t="s">
        <v>147</v>
      </c>
    </row>
    <row r="641" spans="2:65" s="1" customFormat="1" ht="24.2" customHeight="1" x14ac:dyDescent="0.2">
      <c r="B641" s="21"/>
      <c r="C641" s="152" t="s">
        <v>933</v>
      </c>
      <c r="D641" s="152" t="s">
        <v>149</v>
      </c>
      <c r="E641" s="153" t="s">
        <v>934</v>
      </c>
      <c r="F641" s="154" t="s">
        <v>935</v>
      </c>
      <c r="G641" s="155" t="s">
        <v>152</v>
      </c>
      <c r="H641" s="156">
        <v>302</v>
      </c>
      <c r="I641" s="58"/>
      <c r="J641" s="128">
        <f>ROUND(I641*H641,2)</f>
        <v>0</v>
      </c>
      <c r="K641" s="129"/>
      <c r="L641" s="21"/>
      <c r="M641" s="60" t="s">
        <v>1</v>
      </c>
      <c r="N641" s="61" t="s">
        <v>34</v>
      </c>
      <c r="O641" s="62">
        <v>0.54800000000000004</v>
      </c>
      <c r="P641" s="62">
        <f>O641*H641</f>
        <v>165.49600000000001</v>
      </c>
      <c r="Q641" s="62">
        <v>1.25E-3</v>
      </c>
      <c r="R641" s="62">
        <f>Q641*H641</f>
        <v>0.3775</v>
      </c>
      <c r="S641" s="62">
        <v>0</v>
      </c>
      <c r="T641" s="63">
        <f>S641*H641</f>
        <v>0</v>
      </c>
      <c r="AR641" s="64" t="s">
        <v>247</v>
      </c>
      <c r="AT641" s="64" t="s">
        <v>149</v>
      </c>
      <c r="AU641" s="64" t="s">
        <v>79</v>
      </c>
      <c r="AY641" s="17" t="s">
        <v>147</v>
      </c>
      <c r="BE641" s="65">
        <f>IF(N641="základní",J641,0)</f>
        <v>0</v>
      </c>
      <c r="BF641" s="65">
        <f>IF(N641="snížená",J641,0)</f>
        <v>0</v>
      </c>
      <c r="BG641" s="65">
        <f>IF(N641="zákl. přenesená",J641,0)</f>
        <v>0</v>
      </c>
      <c r="BH641" s="65">
        <f>IF(N641="sníž. přenesená",J641,0)</f>
        <v>0</v>
      </c>
      <c r="BI641" s="65">
        <f>IF(N641="nulová",J641,0)</f>
        <v>0</v>
      </c>
      <c r="BJ641" s="17" t="s">
        <v>77</v>
      </c>
      <c r="BK641" s="65">
        <f>ROUND(I641*H641,2)</f>
        <v>0</v>
      </c>
      <c r="BL641" s="17" t="s">
        <v>247</v>
      </c>
      <c r="BM641" s="64" t="s">
        <v>936</v>
      </c>
    </row>
    <row r="642" spans="2:65" s="13" customFormat="1" x14ac:dyDescent="0.2">
      <c r="B642" s="70"/>
      <c r="D642" s="157" t="s">
        <v>158</v>
      </c>
      <c r="E642" s="71" t="s">
        <v>1</v>
      </c>
      <c r="F642" s="160" t="s">
        <v>937</v>
      </c>
      <c r="H642" s="71" t="s">
        <v>1</v>
      </c>
      <c r="I642" s="111"/>
      <c r="L642" s="70"/>
      <c r="M642" s="72"/>
      <c r="T642" s="73"/>
      <c r="AT642" s="71" t="s">
        <v>158</v>
      </c>
      <c r="AU642" s="71" t="s">
        <v>79</v>
      </c>
      <c r="AV642" s="13" t="s">
        <v>77</v>
      </c>
      <c r="AW642" s="13" t="s">
        <v>26</v>
      </c>
      <c r="AX642" s="13" t="s">
        <v>69</v>
      </c>
      <c r="AY642" s="71" t="s">
        <v>147</v>
      </c>
    </row>
    <row r="643" spans="2:65" s="12" customFormat="1" x14ac:dyDescent="0.2">
      <c r="B643" s="66"/>
      <c r="D643" s="157" t="s">
        <v>158</v>
      </c>
      <c r="E643" s="67" t="s">
        <v>1</v>
      </c>
      <c r="F643" s="158" t="s">
        <v>938</v>
      </c>
      <c r="H643" s="159">
        <v>302</v>
      </c>
      <c r="I643" s="110"/>
      <c r="L643" s="66"/>
      <c r="M643" s="68"/>
      <c r="T643" s="69"/>
      <c r="AT643" s="67" t="s">
        <v>158</v>
      </c>
      <c r="AU643" s="67" t="s">
        <v>79</v>
      </c>
      <c r="AV643" s="12" t="s">
        <v>79</v>
      </c>
      <c r="AW643" s="12" t="s">
        <v>26</v>
      </c>
      <c r="AX643" s="12" t="s">
        <v>77</v>
      </c>
      <c r="AY643" s="67" t="s">
        <v>147</v>
      </c>
    </row>
    <row r="644" spans="2:65" s="1" customFormat="1" ht="44.25" customHeight="1" x14ac:dyDescent="0.2">
      <c r="B644" s="21"/>
      <c r="C644" s="163" t="s">
        <v>939</v>
      </c>
      <c r="D644" s="163" t="s">
        <v>214</v>
      </c>
      <c r="E644" s="164" t="s">
        <v>940</v>
      </c>
      <c r="F644" s="165" t="s">
        <v>941</v>
      </c>
      <c r="G644" s="166" t="s">
        <v>152</v>
      </c>
      <c r="H644" s="167">
        <v>332.2</v>
      </c>
      <c r="I644" s="78"/>
      <c r="J644" s="130">
        <f>ROUND(I644*H644,2)</f>
        <v>0</v>
      </c>
      <c r="K644" s="131"/>
      <c r="L644" s="79"/>
      <c r="M644" s="80" t="s">
        <v>1</v>
      </c>
      <c r="N644" s="81" t="s">
        <v>34</v>
      </c>
      <c r="O644" s="62">
        <v>0</v>
      </c>
      <c r="P644" s="62">
        <f>O644*H644</f>
        <v>0</v>
      </c>
      <c r="Q644" s="62">
        <v>8.0000000000000002E-3</v>
      </c>
      <c r="R644" s="62">
        <f>Q644*H644</f>
        <v>2.6576</v>
      </c>
      <c r="S644" s="62">
        <v>0</v>
      </c>
      <c r="T644" s="63">
        <f>S644*H644</f>
        <v>0</v>
      </c>
      <c r="AR644" s="64" t="s">
        <v>343</v>
      </c>
      <c r="AT644" s="64" t="s">
        <v>214</v>
      </c>
      <c r="AU644" s="64" t="s">
        <v>79</v>
      </c>
      <c r="AY644" s="17" t="s">
        <v>147</v>
      </c>
      <c r="BE644" s="65">
        <f>IF(N644="základní",J644,0)</f>
        <v>0</v>
      </c>
      <c r="BF644" s="65">
        <f>IF(N644="snížená",J644,0)</f>
        <v>0</v>
      </c>
      <c r="BG644" s="65">
        <f>IF(N644="zákl. přenesená",J644,0)</f>
        <v>0</v>
      </c>
      <c r="BH644" s="65">
        <f>IF(N644="sníž. přenesená",J644,0)</f>
        <v>0</v>
      </c>
      <c r="BI644" s="65">
        <f>IF(N644="nulová",J644,0)</f>
        <v>0</v>
      </c>
      <c r="BJ644" s="17" t="s">
        <v>77</v>
      </c>
      <c r="BK644" s="65">
        <f>ROUND(I644*H644,2)</f>
        <v>0</v>
      </c>
      <c r="BL644" s="17" t="s">
        <v>247</v>
      </c>
      <c r="BM644" s="64" t="s">
        <v>942</v>
      </c>
    </row>
    <row r="645" spans="2:65" s="13" customFormat="1" x14ac:dyDescent="0.2">
      <c r="B645" s="70"/>
      <c r="D645" s="157" t="s">
        <v>158</v>
      </c>
      <c r="E645" s="71" t="s">
        <v>1</v>
      </c>
      <c r="F645" s="160" t="s">
        <v>937</v>
      </c>
      <c r="H645" s="71" t="s">
        <v>1</v>
      </c>
      <c r="I645" s="111"/>
      <c r="L645" s="70"/>
      <c r="M645" s="72"/>
      <c r="T645" s="73"/>
      <c r="AT645" s="71" t="s">
        <v>158</v>
      </c>
      <c r="AU645" s="71" t="s">
        <v>79</v>
      </c>
      <c r="AV645" s="13" t="s">
        <v>77</v>
      </c>
      <c r="AW645" s="13" t="s">
        <v>26</v>
      </c>
      <c r="AX645" s="13" t="s">
        <v>69</v>
      </c>
      <c r="AY645" s="71" t="s">
        <v>147</v>
      </c>
    </row>
    <row r="646" spans="2:65" s="12" customFormat="1" x14ac:dyDescent="0.2">
      <c r="B646" s="66"/>
      <c r="D646" s="157" t="s">
        <v>158</v>
      </c>
      <c r="E646" s="67" t="s">
        <v>1</v>
      </c>
      <c r="F646" s="158" t="s">
        <v>943</v>
      </c>
      <c r="H646" s="159">
        <v>332.2</v>
      </c>
      <c r="I646" s="110"/>
      <c r="L646" s="66"/>
      <c r="M646" s="68"/>
      <c r="T646" s="69"/>
      <c r="AT646" s="67" t="s">
        <v>158</v>
      </c>
      <c r="AU646" s="67" t="s">
        <v>79</v>
      </c>
      <c r="AV646" s="12" t="s">
        <v>79</v>
      </c>
      <c r="AW646" s="12" t="s">
        <v>26</v>
      </c>
      <c r="AX646" s="12" t="s">
        <v>77</v>
      </c>
      <c r="AY646" s="67" t="s">
        <v>147</v>
      </c>
    </row>
    <row r="647" spans="2:65" s="1" customFormat="1" ht="24.2" customHeight="1" x14ac:dyDescent="0.2">
      <c r="B647" s="21"/>
      <c r="C647" s="152" t="s">
        <v>944</v>
      </c>
      <c r="D647" s="152" t="s">
        <v>149</v>
      </c>
      <c r="E647" s="153" t="s">
        <v>945</v>
      </c>
      <c r="F647" s="154" t="s">
        <v>946</v>
      </c>
      <c r="G647" s="155" t="s">
        <v>152</v>
      </c>
      <c r="H647" s="156">
        <v>104.271</v>
      </c>
      <c r="I647" s="58"/>
      <c r="J647" s="128">
        <f>ROUND(I647*H647,2)</f>
        <v>0</v>
      </c>
      <c r="K647" s="129"/>
      <c r="L647" s="21"/>
      <c r="M647" s="60" t="s">
        <v>1</v>
      </c>
      <c r="N647" s="61" t="s">
        <v>34</v>
      </c>
      <c r="O647" s="62">
        <v>0.3</v>
      </c>
      <c r="P647" s="62">
        <f>O647*H647</f>
        <v>31.281299999999998</v>
      </c>
      <c r="Q647" s="62">
        <v>0</v>
      </c>
      <c r="R647" s="62">
        <f>Q647*H647</f>
        <v>0</v>
      </c>
      <c r="S647" s="62">
        <v>1.0489999999999999E-2</v>
      </c>
      <c r="T647" s="63">
        <f>S647*H647</f>
        <v>1.09380279</v>
      </c>
      <c r="AR647" s="64" t="s">
        <v>247</v>
      </c>
      <c r="AT647" s="64" t="s">
        <v>149</v>
      </c>
      <c r="AU647" s="64" t="s">
        <v>79</v>
      </c>
      <c r="AY647" s="17" t="s">
        <v>147</v>
      </c>
      <c r="BE647" s="65">
        <f>IF(N647="základní",J647,0)</f>
        <v>0</v>
      </c>
      <c r="BF647" s="65">
        <f>IF(N647="snížená",J647,0)</f>
        <v>0</v>
      </c>
      <c r="BG647" s="65">
        <f>IF(N647="zákl. přenesená",J647,0)</f>
        <v>0</v>
      </c>
      <c r="BH647" s="65">
        <f>IF(N647="sníž. přenesená",J647,0)</f>
        <v>0</v>
      </c>
      <c r="BI647" s="65">
        <f>IF(N647="nulová",J647,0)</f>
        <v>0</v>
      </c>
      <c r="BJ647" s="17" t="s">
        <v>77</v>
      </c>
      <c r="BK647" s="65">
        <f>ROUND(I647*H647,2)</f>
        <v>0</v>
      </c>
      <c r="BL647" s="17" t="s">
        <v>247</v>
      </c>
      <c r="BM647" s="64" t="s">
        <v>947</v>
      </c>
    </row>
    <row r="648" spans="2:65" s="13" customFormat="1" x14ac:dyDescent="0.2">
      <c r="B648" s="70"/>
      <c r="D648" s="157" t="s">
        <v>158</v>
      </c>
      <c r="E648" s="71" t="s">
        <v>1</v>
      </c>
      <c r="F648" s="160" t="s">
        <v>948</v>
      </c>
      <c r="H648" s="71" t="s">
        <v>1</v>
      </c>
      <c r="I648" s="111"/>
      <c r="L648" s="70"/>
      <c r="M648" s="72"/>
      <c r="T648" s="73"/>
      <c r="AT648" s="71" t="s">
        <v>158</v>
      </c>
      <c r="AU648" s="71" t="s">
        <v>79</v>
      </c>
      <c r="AV648" s="13" t="s">
        <v>77</v>
      </c>
      <c r="AW648" s="13" t="s">
        <v>26</v>
      </c>
      <c r="AX648" s="13" t="s">
        <v>69</v>
      </c>
      <c r="AY648" s="71" t="s">
        <v>147</v>
      </c>
    </row>
    <row r="649" spans="2:65" s="12" customFormat="1" ht="22.5" x14ac:dyDescent="0.2">
      <c r="B649" s="66"/>
      <c r="D649" s="157" t="s">
        <v>158</v>
      </c>
      <c r="E649" s="67" t="s">
        <v>1</v>
      </c>
      <c r="F649" s="158" t="s">
        <v>949</v>
      </c>
      <c r="H649" s="159">
        <v>34.090000000000003</v>
      </c>
      <c r="I649" s="110"/>
      <c r="L649" s="66"/>
      <c r="M649" s="68"/>
      <c r="T649" s="69"/>
      <c r="AT649" s="67" t="s">
        <v>158</v>
      </c>
      <c r="AU649" s="67" t="s">
        <v>79</v>
      </c>
      <c r="AV649" s="12" t="s">
        <v>79</v>
      </c>
      <c r="AW649" s="12" t="s">
        <v>26</v>
      </c>
      <c r="AX649" s="12" t="s">
        <v>69</v>
      </c>
      <c r="AY649" s="67" t="s">
        <v>147</v>
      </c>
    </row>
    <row r="650" spans="2:65" s="13" customFormat="1" x14ac:dyDescent="0.2">
      <c r="B650" s="70"/>
      <c r="D650" s="157" t="s">
        <v>158</v>
      </c>
      <c r="E650" s="71" t="s">
        <v>1</v>
      </c>
      <c r="F650" s="160" t="s">
        <v>950</v>
      </c>
      <c r="H650" s="71" t="s">
        <v>1</v>
      </c>
      <c r="I650" s="111"/>
      <c r="L650" s="70"/>
      <c r="M650" s="72"/>
      <c r="T650" s="73"/>
      <c r="AT650" s="71" t="s">
        <v>158</v>
      </c>
      <c r="AU650" s="71" t="s">
        <v>79</v>
      </c>
      <c r="AV650" s="13" t="s">
        <v>77</v>
      </c>
      <c r="AW650" s="13" t="s">
        <v>26</v>
      </c>
      <c r="AX650" s="13" t="s">
        <v>69</v>
      </c>
      <c r="AY650" s="71" t="s">
        <v>147</v>
      </c>
    </row>
    <row r="651" spans="2:65" s="12" customFormat="1" x14ac:dyDescent="0.2">
      <c r="B651" s="66"/>
      <c r="D651" s="157" t="s">
        <v>158</v>
      </c>
      <c r="E651" s="67" t="s">
        <v>1</v>
      </c>
      <c r="F651" s="158" t="s">
        <v>951</v>
      </c>
      <c r="H651" s="159">
        <v>70.180999999999997</v>
      </c>
      <c r="I651" s="110"/>
      <c r="L651" s="66"/>
      <c r="M651" s="68"/>
      <c r="T651" s="69"/>
      <c r="AT651" s="67" t="s">
        <v>158</v>
      </c>
      <c r="AU651" s="67" t="s">
        <v>79</v>
      </c>
      <c r="AV651" s="12" t="s">
        <v>79</v>
      </c>
      <c r="AW651" s="12" t="s">
        <v>26</v>
      </c>
      <c r="AX651" s="12" t="s">
        <v>69</v>
      </c>
      <c r="AY651" s="67" t="s">
        <v>147</v>
      </c>
    </row>
    <row r="652" spans="2:65" s="14" customFormat="1" x14ac:dyDescent="0.2">
      <c r="B652" s="74"/>
      <c r="D652" s="157" t="s">
        <v>158</v>
      </c>
      <c r="E652" s="75" t="s">
        <v>1</v>
      </c>
      <c r="F652" s="161" t="s">
        <v>185</v>
      </c>
      <c r="H652" s="162">
        <v>104.271</v>
      </c>
      <c r="I652" s="112"/>
      <c r="L652" s="74"/>
      <c r="M652" s="76"/>
      <c r="T652" s="77"/>
      <c r="AT652" s="75" t="s">
        <v>158</v>
      </c>
      <c r="AU652" s="75" t="s">
        <v>79</v>
      </c>
      <c r="AV652" s="14" t="s">
        <v>153</v>
      </c>
      <c r="AW652" s="14" t="s">
        <v>26</v>
      </c>
      <c r="AX652" s="14" t="s">
        <v>77</v>
      </c>
      <c r="AY652" s="75" t="s">
        <v>147</v>
      </c>
    </row>
    <row r="653" spans="2:65" s="1" customFormat="1" ht="24.2" customHeight="1" x14ac:dyDescent="0.2">
      <c r="B653" s="21"/>
      <c r="C653" s="152" t="s">
        <v>952</v>
      </c>
      <c r="D653" s="152" t="s">
        <v>149</v>
      </c>
      <c r="E653" s="153" t="s">
        <v>953</v>
      </c>
      <c r="F653" s="154" t="s">
        <v>954</v>
      </c>
      <c r="G653" s="155" t="s">
        <v>204</v>
      </c>
      <c r="H653" s="156">
        <v>28.187000000000001</v>
      </c>
      <c r="I653" s="58"/>
      <c r="J653" s="128">
        <f>ROUND(I653*H653,2)</f>
        <v>0</v>
      </c>
      <c r="K653" s="129"/>
      <c r="L653" s="21"/>
      <c r="M653" s="60" t="s">
        <v>1</v>
      </c>
      <c r="N653" s="61" t="s">
        <v>34</v>
      </c>
      <c r="O653" s="62">
        <v>1.5680000000000001</v>
      </c>
      <c r="P653" s="62">
        <f>O653*H653</f>
        <v>44.197216000000004</v>
      </c>
      <c r="Q653" s="62">
        <v>0</v>
      </c>
      <c r="R653" s="62">
        <f>Q653*H653</f>
        <v>0</v>
      </c>
      <c r="S653" s="62">
        <v>0</v>
      </c>
      <c r="T653" s="63">
        <f>S653*H653</f>
        <v>0</v>
      </c>
      <c r="AR653" s="64" t="s">
        <v>247</v>
      </c>
      <c r="AT653" s="64" t="s">
        <v>149</v>
      </c>
      <c r="AU653" s="64" t="s">
        <v>79</v>
      </c>
      <c r="AY653" s="17" t="s">
        <v>147</v>
      </c>
      <c r="BE653" s="65">
        <f>IF(N653="základní",J653,0)</f>
        <v>0</v>
      </c>
      <c r="BF653" s="65">
        <f>IF(N653="snížená",J653,0)</f>
        <v>0</v>
      </c>
      <c r="BG653" s="65">
        <f>IF(N653="zákl. přenesená",J653,0)</f>
        <v>0</v>
      </c>
      <c r="BH653" s="65">
        <f>IF(N653="sníž. přenesená",J653,0)</f>
        <v>0</v>
      </c>
      <c r="BI653" s="65">
        <f>IF(N653="nulová",J653,0)</f>
        <v>0</v>
      </c>
      <c r="BJ653" s="17" t="s">
        <v>77</v>
      </c>
      <c r="BK653" s="65">
        <f>ROUND(I653*H653,2)</f>
        <v>0</v>
      </c>
      <c r="BL653" s="17" t="s">
        <v>247</v>
      </c>
      <c r="BM653" s="64" t="s">
        <v>955</v>
      </c>
    </row>
    <row r="654" spans="2:65" s="11" customFormat="1" ht="22.9" customHeight="1" x14ac:dyDescent="0.2">
      <c r="B654" s="51"/>
      <c r="D654" s="52" t="s">
        <v>68</v>
      </c>
      <c r="E654" s="151" t="s">
        <v>956</v>
      </c>
      <c r="F654" s="151" t="s">
        <v>957</v>
      </c>
      <c r="I654" s="109"/>
      <c r="J654" s="127">
        <f>BK654</f>
        <v>0</v>
      </c>
      <c r="L654" s="51"/>
      <c r="M654" s="53"/>
      <c r="P654" s="54">
        <f>SUM(P655:P658)</f>
        <v>0.05</v>
      </c>
      <c r="R654" s="54">
        <f>SUM(R655:R658)</f>
        <v>0</v>
      </c>
      <c r="T654" s="55">
        <f>SUM(T655:T658)</f>
        <v>2.4E-2</v>
      </c>
      <c r="AR654" s="52" t="s">
        <v>79</v>
      </c>
      <c r="AT654" s="56" t="s">
        <v>68</v>
      </c>
      <c r="AU654" s="56" t="s">
        <v>77</v>
      </c>
      <c r="AY654" s="52" t="s">
        <v>147</v>
      </c>
      <c r="BK654" s="57">
        <f>SUM(BK655:BK658)</f>
        <v>0</v>
      </c>
    </row>
    <row r="655" spans="2:65" s="1" customFormat="1" ht="37.9" customHeight="1" x14ac:dyDescent="0.2">
      <c r="B655" s="21"/>
      <c r="C655" s="152" t="s">
        <v>958</v>
      </c>
      <c r="D655" s="152" t="s">
        <v>149</v>
      </c>
      <c r="E655" s="153" t="s">
        <v>959</v>
      </c>
      <c r="F655" s="154" t="s">
        <v>960</v>
      </c>
      <c r="G655" s="155" t="s">
        <v>318</v>
      </c>
      <c r="H655" s="156">
        <v>40.94</v>
      </c>
      <c r="I655" s="58"/>
      <c r="J655" s="128">
        <f>ROUND(I655*H655,2)</f>
        <v>0</v>
      </c>
      <c r="K655" s="129"/>
      <c r="L655" s="21"/>
      <c r="M655" s="60" t="s">
        <v>1</v>
      </c>
      <c r="N655" s="61" t="s">
        <v>34</v>
      </c>
      <c r="O655" s="62">
        <v>0</v>
      </c>
      <c r="P655" s="62">
        <f>O655*H655</f>
        <v>0</v>
      </c>
      <c r="Q655" s="62">
        <v>0</v>
      </c>
      <c r="R655" s="62">
        <f>Q655*H655</f>
        <v>0</v>
      </c>
      <c r="S655" s="62">
        <v>0</v>
      </c>
      <c r="T655" s="63">
        <f>S655*H655</f>
        <v>0</v>
      </c>
      <c r="AR655" s="64" t="s">
        <v>247</v>
      </c>
      <c r="AT655" s="64" t="s">
        <v>149</v>
      </c>
      <c r="AU655" s="64" t="s">
        <v>79</v>
      </c>
      <c r="AY655" s="17" t="s">
        <v>147</v>
      </c>
      <c r="BE655" s="65">
        <f>IF(N655="základní",J655,0)</f>
        <v>0</v>
      </c>
      <c r="BF655" s="65">
        <f>IF(N655="snížená",J655,0)</f>
        <v>0</v>
      </c>
      <c r="BG655" s="65">
        <f>IF(N655="zákl. přenesená",J655,0)</f>
        <v>0</v>
      </c>
      <c r="BH655" s="65">
        <f>IF(N655="sníž. přenesená",J655,0)</f>
        <v>0</v>
      </c>
      <c r="BI655" s="65">
        <f>IF(N655="nulová",J655,0)</f>
        <v>0</v>
      </c>
      <c r="BJ655" s="17" t="s">
        <v>77</v>
      </c>
      <c r="BK655" s="65">
        <f>ROUND(I655*H655,2)</f>
        <v>0</v>
      </c>
      <c r="BL655" s="17" t="s">
        <v>247</v>
      </c>
      <c r="BM655" s="64" t="s">
        <v>961</v>
      </c>
    </row>
    <row r="656" spans="2:65" s="12" customFormat="1" x14ac:dyDescent="0.2">
      <c r="B656" s="66"/>
      <c r="D656" s="157" t="s">
        <v>158</v>
      </c>
      <c r="E656" s="67" t="s">
        <v>1</v>
      </c>
      <c r="F656" s="158" t="s">
        <v>962</v>
      </c>
      <c r="H656" s="159">
        <v>40.94</v>
      </c>
      <c r="I656" s="110"/>
      <c r="L656" s="66"/>
      <c r="M656" s="68"/>
      <c r="T656" s="69"/>
      <c r="AT656" s="67" t="s">
        <v>158</v>
      </c>
      <c r="AU656" s="67" t="s">
        <v>79</v>
      </c>
      <c r="AV656" s="12" t="s">
        <v>79</v>
      </c>
      <c r="AW656" s="12" t="s">
        <v>26</v>
      </c>
      <c r="AX656" s="12" t="s">
        <v>77</v>
      </c>
      <c r="AY656" s="67" t="s">
        <v>147</v>
      </c>
    </row>
    <row r="657" spans="2:65" s="1" customFormat="1" ht="24.2" customHeight="1" x14ac:dyDescent="0.2">
      <c r="B657" s="21"/>
      <c r="C657" s="152" t="s">
        <v>963</v>
      </c>
      <c r="D657" s="152" t="s">
        <v>149</v>
      </c>
      <c r="E657" s="153" t="s">
        <v>964</v>
      </c>
      <c r="F657" s="154" t="s">
        <v>965</v>
      </c>
      <c r="G657" s="155" t="s">
        <v>305</v>
      </c>
      <c r="H657" s="156">
        <v>1</v>
      </c>
      <c r="I657" s="58"/>
      <c r="J657" s="128">
        <f>ROUND(I657*H657,2)</f>
        <v>0</v>
      </c>
      <c r="K657" s="129"/>
      <c r="L657" s="21"/>
      <c r="M657" s="60" t="s">
        <v>1</v>
      </c>
      <c r="N657" s="61" t="s">
        <v>34</v>
      </c>
      <c r="O657" s="62">
        <v>0.05</v>
      </c>
      <c r="P657" s="62">
        <f>O657*H657</f>
        <v>0.05</v>
      </c>
      <c r="Q657" s="62">
        <v>0</v>
      </c>
      <c r="R657" s="62">
        <f>Q657*H657</f>
        <v>0</v>
      </c>
      <c r="S657" s="62">
        <v>2.4E-2</v>
      </c>
      <c r="T657" s="63">
        <f>S657*H657</f>
        <v>2.4E-2</v>
      </c>
      <c r="AR657" s="64" t="s">
        <v>247</v>
      </c>
      <c r="AT657" s="64" t="s">
        <v>149</v>
      </c>
      <c r="AU657" s="64" t="s">
        <v>79</v>
      </c>
      <c r="AY657" s="17" t="s">
        <v>147</v>
      </c>
      <c r="BE657" s="65">
        <f>IF(N657="základní",J657,0)</f>
        <v>0</v>
      </c>
      <c r="BF657" s="65">
        <f>IF(N657="snížená",J657,0)</f>
        <v>0</v>
      </c>
      <c r="BG657" s="65">
        <f>IF(N657="zákl. přenesená",J657,0)</f>
        <v>0</v>
      </c>
      <c r="BH657" s="65">
        <f>IF(N657="sníž. přenesená",J657,0)</f>
        <v>0</v>
      </c>
      <c r="BI657" s="65">
        <f>IF(N657="nulová",J657,0)</f>
        <v>0</v>
      </c>
      <c r="BJ657" s="17" t="s">
        <v>77</v>
      </c>
      <c r="BK657" s="65">
        <f>ROUND(I657*H657,2)</f>
        <v>0</v>
      </c>
      <c r="BL657" s="17" t="s">
        <v>247</v>
      </c>
      <c r="BM657" s="64" t="s">
        <v>966</v>
      </c>
    </row>
    <row r="658" spans="2:65" s="1" customFormat="1" ht="24.2" customHeight="1" x14ac:dyDescent="0.2">
      <c r="B658" s="21"/>
      <c r="C658" s="152" t="s">
        <v>967</v>
      </c>
      <c r="D658" s="152" t="s">
        <v>149</v>
      </c>
      <c r="E658" s="153" t="s">
        <v>968</v>
      </c>
      <c r="F658" s="154" t="s">
        <v>969</v>
      </c>
      <c r="G658" s="155" t="s">
        <v>970</v>
      </c>
      <c r="H658" s="156">
        <v>1</v>
      </c>
      <c r="I658" s="58"/>
      <c r="J658" s="128">
        <f>ROUND(I658*H658,2)</f>
        <v>0</v>
      </c>
      <c r="K658" s="129"/>
      <c r="L658" s="21"/>
      <c r="M658" s="60" t="s">
        <v>1</v>
      </c>
      <c r="N658" s="61" t="s">
        <v>34</v>
      </c>
      <c r="O658" s="62">
        <v>0</v>
      </c>
      <c r="P658" s="62">
        <f>O658*H658</f>
        <v>0</v>
      </c>
      <c r="Q658" s="62">
        <v>0</v>
      </c>
      <c r="R658" s="62">
        <f>Q658*H658</f>
        <v>0</v>
      </c>
      <c r="S658" s="62">
        <v>0</v>
      </c>
      <c r="T658" s="63">
        <f>S658*H658</f>
        <v>0</v>
      </c>
      <c r="AR658" s="64" t="s">
        <v>247</v>
      </c>
      <c r="AT658" s="64" t="s">
        <v>149</v>
      </c>
      <c r="AU658" s="64" t="s">
        <v>79</v>
      </c>
      <c r="AY658" s="17" t="s">
        <v>147</v>
      </c>
      <c r="BE658" s="65">
        <f>IF(N658="základní",J658,0)</f>
        <v>0</v>
      </c>
      <c r="BF658" s="65">
        <f>IF(N658="snížená",J658,0)</f>
        <v>0</v>
      </c>
      <c r="BG658" s="65">
        <f>IF(N658="zákl. přenesená",J658,0)</f>
        <v>0</v>
      </c>
      <c r="BH658" s="65">
        <f>IF(N658="sníž. přenesená",J658,0)</f>
        <v>0</v>
      </c>
      <c r="BI658" s="65">
        <f>IF(N658="nulová",J658,0)</f>
        <v>0</v>
      </c>
      <c r="BJ658" s="17" t="s">
        <v>77</v>
      </c>
      <c r="BK658" s="65">
        <f>ROUND(I658*H658,2)</f>
        <v>0</v>
      </c>
      <c r="BL658" s="17" t="s">
        <v>247</v>
      </c>
      <c r="BM658" s="64" t="s">
        <v>971</v>
      </c>
    </row>
    <row r="659" spans="2:65" s="11" customFormat="1" ht="22.9" customHeight="1" x14ac:dyDescent="0.2">
      <c r="B659" s="51"/>
      <c r="D659" s="52" t="s">
        <v>68</v>
      </c>
      <c r="E659" s="151" t="s">
        <v>972</v>
      </c>
      <c r="F659" s="151" t="s">
        <v>973</v>
      </c>
      <c r="I659" s="109"/>
      <c r="J659" s="127">
        <f>BK659</f>
        <v>0</v>
      </c>
      <c r="L659" s="51"/>
      <c r="M659" s="53"/>
      <c r="P659" s="54">
        <f>SUM(P660:P662)</f>
        <v>0</v>
      </c>
      <c r="R659" s="54">
        <f>SUM(R660:R662)</f>
        <v>0</v>
      </c>
      <c r="T659" s="55">
        <f>SUM(T660:T662)</f>
        <v>0</v>
      </c>
      <c r="AR659" s="52" t="s">
        <v>79</v>
      </c>
      <c r="AT659" s="56" t="s">
        <v>68</v>
      </c>
      <c r="AU659" s="56" t="s">
        <v>77</v>
      </c>
      <c r="AY659" s="52" t="s">
        <v>147</v>
      </c>
      <c r="BK659" s="57">
        <f>SUM(BK660:BK662)</f>
        <v>0</v>
      </c>
    </row>
    <row r="660" spans="2:65" s="1" customFormat="1" ht="44.25" customHeight="1" x14ac:dyDescent="0.2">
      <c r="B660" s="21"/>
      <c r="C660" s="152" t="s">
        <v>974</v>
      </c>
      <c r="D660" s="152" t="s">
        <v>149</v>
      </c>
      <c r="E660" s="153" t="s">
        <v>975</v>
      </c>
      <c r="F660" s="154" t="s">
        <v>976</v>
      </c>
      <c r="G660" s="155" t="s">
        <v>305</v>
      </c>
      <c r="H660" s="156">
        <v>3</v>
      </c>
      <c r="I660" s="58"/>
      <c r="J660" s="128">
        <f>ROUND(I660*H660,2)</f>
        <v>0</v>
      </c>
      <c r="K660" s="129"/>
      <c r="L660" s="21"/>
      <c r="M660" s="60" t="s">
        <v>1</v>
      </c>
      <c r="N660" s="61" t="s">
        <v>34</v>
      </c>
      <c r="O660" s="62">
        <v>0</v>
      </c>
      <c r="P660" s="62">
        <f>O660*H660</f>
        <v>0</v>
      </c>
      <c r="Q660" s="62">
        <v>0</v>
      </c>
      <c r="R660" s="62">
        <f>Q660*H660</f>
        <v>0</v>
      </c>
      <c r="S660" s="62">
        <v>0</v>
      </c>
      <c r="T660" s="63">
        <f>S660*H660</f>
        <v>0</v>
      </c>
      <c r="AR660" s="64" t="s">
        <v>247</v>
      </c>
      <c r="AT660" s="64" t="s">
        <v>149</v>
      </c>
      <c r="AU660" s="64" t="s">
        <v>79</v>
      </c>
      <c r="AY660" s="17" t="s">
        <v>147</v>
      </c>
      <c r="BE660" s="65">
        <f>IF(N660="základní",J660,0)</f>
        <v>0</v>
      </c>
      <c r="BF660" s="65">
        <f>IF(N660="snížená",J660,0)</f>
        <v>0</v>
      </c>
      <c r="BG660" s="65">
        <f>IF(N660="zákl. přenesená",J660,0)</f>
        <v>0</v>
      </c>
      <c r="BH660" s="65">
        <f>IF(N660="sníž. přenesená",J660,0)</f>
        <v>0</v>
      </c>
      <c r="BI660" s="65">
        <f>IF(N660="nulová",J660,0)</f>
        <v>0</v>
      </c>
      <c r="BJ660" s="17" t="s">
        <v>77</v>
      </c>
      <c r="BK660" s="65">
        <f>ROUND(I660*H660,2)</f>
        <v>0</v>
      </c>
      <c r="BL660" s="17" t="s">
        <v>247</v>
      </c>
      <c r="BM660" s="64" t="s">
        <v>977</v>
      </c>
    </row>
    <row r="661" spans="2:65" s="1" customFormat="1" ht="44.25" customHeight="1" x14ac:dyDescent="0.2">
      <c r="B661" s="21"/>
      <c r="C661" s="152" t="s">
        <v>978</v>
      </c>
      <c r="D661" s="152" t="s">
        <v>149</v>
      </c>
      <c r="E661" s="153" t="s">
        <v>979</v>
      </c>
      <c r="F661" s="154" t="s">
        <v>980</v>
      </c>
      <c r="G661" s="155" t="s">
        <v>305</v>
      </c>
      <c r="H661" s="156">
        <v>1</v>
      </c>
      <c r="I661" s="58"/>
      <c r="J661" s="128">
        <f>ROUND(I661*H661,2)</f>
        <v>0</v>
      </c>
      <c r="K661" s="129"/>
      <c r="L661" s="21"/>
      <c r="M661" s="60" t="s">
        <v>1</v>
      </c>
      <c r="N661" s="61" t="s">
        <v>34</v>
      </c>
      <c r="O661" s="62">
        <v>0</v>
      </c>
      <c r="P661" s="62">
        <f>O661*H661</f>
        <v>0</v>
      </c>
      <c r="Q661" s="62">
        <v>0</v>
      </c>
      <c r="R661" s="62">
        <f>Q661*H661</f>
        <v>0</v>
      </c>
      <c r="S661" s="62">
        <v>0</v>
      </c>
      <c r="T661" s="63">
        <f>S661*H661</f>
        <v>0</v>
      </c>
      <c r="AR661" s="64" t="s">
        <v>247</v>
      </c>
      <c r="AT661" s="64" t="s">
        <v>149</v>
      </c>
      <c r="AU661" s="64" t="s">
        <v>79</v>
      </c>
      <c r="AY661" s="17" t="s">
        <v>147</v>
      </c>
      <c r="BE661" s="65">
        <f>IF(N661="základní",J661,0)</f>
        <v>0</v>
      </c>
      <c r="BF661" s="65">
        <f>IF(N661="snížená",J661,0)</f>
        <v>0</v>
      </c>
      <c r="BG661" s="65">
        <f>IF(N661="zákl. přenesená",J661,0)</f>
        <v>0</v>
      </c>
      <c r="BH661" s="65">
        <f>IF(N661="sníž. přenesená",J661,0)</f>
        <v>0</v>
      </c>
      <c r="BI661" s="65">
        <f>IF(N661="nulová",J661,0)</f>
        <v>0</v>
      </c>
      <c r="BJ661" s="17" t="s">
        <v>77</v>
      </c>
      <c r="BK661" s="65">
        <f>ROUND(I661*H661,2)</f>
        <v>0</v>
      </c>
      <c r="BL661" s="17" t="s">
        <v>247</v>
      </c>
      <c r="BM661" s="64" t="s">
        <v>981</v>
      </c>
    </row>
    <row r="662" spans="2:65" s="1" customFormat="1" ht="24.2" customHeight="1" x14ac:dyDescent="0.2">
      <c r="B662" s="21"/>
      <c r="C662" s="152" t="s">
        <v>982</v>
      </c>
      <c r="D662" s="152" t="s">
        <v>149</v>
      </c>
      <c r="E662" s="153" t="s">
        <v>968</v>
      </c>
      <c r="F662" s="154" t="s">
        <v>969</v>
      </c>
      <c r="G662" s="155" t="s">
        <v>970</v>
      </c>
      <c r="H662" s="156">
        <v>1</v>
      </c>
      <c r="I662" s="58"/>
      <c r="J662" s="128">
        <f>ROUND(I662*H662,2)</f>
        <v>0</v>
      </c>
      <c r="K662" s="129"/>
      <c r="L662" s="21"/>
      <c r="M662" s="60" t="s">
        <v>1</v>
      </c>
      <c r="N662" s="61" t="s">
        <v>34</v>
      </c>
      <c r="O662" s="62">
        <v>0</v>
      </c>
      <c r="P662" s="62">
        <f>O662*H662</f>
        <v>0</v>
      </c>
      <c r="Q662" s="62">
        <v>0</v>
      </c>
      <c r="R662" s="62">
        <f>Q662*H662</f>
        <v>0</v>
      </c>
      <c r="S662" s="62">
        <v>0</v>
      </c>
      <c r="T662" s="63">
        <f>S662*H662</f>
        <v>0</v>
      </c>
      <c r="AR662" s="64" t="s">
        <v>247</v>
      </c>
      <c r="AT662" s="64" t="s">
        <v>149</v>
      </c>
      <c r="AU662" s="64" t="s">
        <v>79</v>
      </c>
      <c r="AY662" s="17" t="s">
        <v>147</v>
      </c>
      <c r="BE662" s="65">
        <f>IF(N662="základní",J662,0)</f>
        <v>0</v>
      </c>
      <c r="BF662" s="65">
        <f>IF(N662="snížená",J662,0)</f>
        <v>0</v>
      </c>
      <c r="BG662" s="65">
        <f>IF(N662="zákl. přenesená",J662,0)</f>
        <v>0</v>
      </c>
      <c r="BH662" s="65">
        <f>IF(N662="sníž. přenesená",J662,0)</f>
        <v>0</v>
      </c>
      <c r="BI662" s="65">
        <f>IF(N662="nulová",J662,0)</f>
        <v>0</v>
      </c>
      <c r="BJ662" s="17" t="s">
        <v>77</v>
      </c>
      <c r="BK662" s="65">
        <f>ROUND(I662*H662,2)</f>
        <v>0</v>
      </c>
      <c r="BL662" s="17" t="s">
        <v>247</v>
      </c>
      <c r="BM662" s="64" t="s">
        <v>983</v>
      </c>
    </row>
    <row r="663" spans="2:65" s="11" customFormat="1" ht="22.9" customHeight="1" x14ac:dyDescent="0.2">
      <c r="B663" s="51"/>
      <c r="D663" s="52" t="s">
        <v>68</v>
      </c>
      <c r="E663" s="151" t="s">
        <v>984</v>
      </c>
      <c r="F663" s="151" t="s">
        <v>985</v>
      </c>
      <c r="I663" s="109"/>
      <c r="J663" s="127">
        <f>BK663</f>
        <v>0</v>
      </c>
      <c r="L663" s="51"/>
      <c r="M663" s="53"/>
      <c r="P663" s="54">
        <f>SUM(P664:P676)</f>
        <v>0</v>
      </c>
      <c r="R663" s="54">
        <f>SUM(R664:R676)</f>
        <v>0</v>
      </c>
      <c r="T663" s="55">
        <f>SUM(T664:T676)</f>
        <v>0</v>
      </c>
      <c r="AR663" s="52" t="s">
        <v>79</v>
      </c>
      <c r="AT663" s="56" t="s">
        <v>68</v>
      </c>
      <c r="AU663" s="56" t="s">
        <v>77</v>
      </c>
      <c r="AY663" s="52" t="s">
        <v>147</v>
      </c>
      <c r="BK663" s="57">
        <f>SUM(BK664:BK676)</f>
        <v>0</v>
      </c>
    </row>
    <row r="664" spans="2:65" s="1" customFormat="1" ht="37.9" customHeight="1" x14ac:dyDescent="0.2">
      <c r="B664" s="21"/>
      <c r="C664" s="152" t="s">
        <v>986</v>
      </c>
      <c r="D664" s="152" t="s">
        <v>149</v>
      </c>
      <c r="E664" s="153" t="s">
        <v>987</v>
      </c>
      <c r="F664" s="154" t="s">
        <v>988</v>
      </c>
      <c r="G664" s="155" t="s">
        <v>305</v>
      </c>
      <c r="H664" s="156">
        <v>2</v>
      </c>
      <c r="I664" s="58"/>
      <c r="J664" s="128">
        <f t="shared" ref="J664:J676" si="10">ROUND(I664*H664,2)</f>
        <v>0</v>
      </c>
      <c r="K664" s="129"/>
      <c r="L664" s="21"/>
      <c r="M664" s="60" t="s">
        <v>1</v>
      </c>
      <c r="N664" s="61" t="s">
        <v>34</v>
      </c>
      <c r="O664" s="62">
        <v>0</v>
      </c>
      <c r="P664" s="62">
        <f t="shared" ref="P664:P676" si="11">O664*H664</f>
        <v>0</v>
      </c>
      <c r="Q664" s="62">
        <v>0</v>
      </c>
      <c r="R664" s="62">
        <f t="shared" ref="R664:R676" si="12">Q664*H664</f>
        <v>0</v>
      </c>
      <c r="S664" s="62">
        <v>0</v>
      </c>
      <c r="T664" s="63">
        <f t="shared" ref="T664:T676" si="13">S664*H664</f>
        <v>0</v>
      </c>
      <c r="AR664" s="64" t="s">
        <v>247</v>
      </c>
      <c r="AT664" s="64" t="s">
        <v>149</v>
      </c>
      <c r="AU664" s="64" t="s">
        <v>79</v>
      </c>
      <c r="AY664" s="17" t="s">
        <v>147</v>
      </c>
      <c r="BE664" s="65">
        <f t="shared" ref="BE664:BE676" si="14">IF(N664="základní",J664,0)</f>
        <v>0</v>
      </c>
      <c r="BF664" s="65">
        <f t="shared" ref="BF664:BF676" si="15">IF(N664="snížená",J664,0)</f>
        <v>0</v>
      </c>
      <c r="BG664" s="65">
        <f t="shared" ref="BG664:BG676" si="16">IF(N664="zákl. přenesená",J664,0)</f>
        <v>0</v>
      </c>
      <c r="BH664" s="65">
        <f t="shared" ref="BH664:BH676" si="17">IF(N664="sníž. přenesená",J664,0)</f>
        <v>0</v>
      </c>
      <c r="BI664" s="65">
        <f t="shared" ref="BI664:BI676" si="18">IF(N664="nulová",J664,0)</f>
        <v>0</v>
      </c>
      <c r="BJ664" s="17" t="s">
        <v>77</v>
      </c>
      <c r="BK664" s="65">
        <f t="shared" ref="BK664:BK676" si="19">ROUND(I664*H664,2)</f>
        <v>0</v>
      </c>
      <c r="BL664" s="17" t="s">
        <v>247</v>
      </c>
      <c r="BM664" s="64" t="s">
        <v>989</v>
      </c>
    </row>
    <row r="665" spans="2:65" s="1" customFormat="1" ht="37.9" customHeight="1" x14ac:dyDescent="0.2">
      <c r="B665" s="21"/>
      <c r="C665" s="152" t="s">
        <v>990</v>
      </c>
      <c r="D665" s="152" t="s">
        <v>149</v>
      </c>
      <c r="E665" s="153" t="s">
        <v>991</v>
      </c>
      <c r="F665" s="154" t="s">
        <v>992</v>
      </c>
      <c r="G665" s="155" t="s">
        <v>305</v>
      </c>
      <c r="H665" s="156">
        <v>1</v>
      </c>
      <c r="I665" s="58"/>
      <c r="J665" s="128">
        <f t="shared" si="10"/>
        <v>0</v>
      </c>
      <c r="K665" s="129"/>
      <c r="L665" s="21"/>
      <c r="M665" s="60" t="s">
        <v>1</v>
      </c>
      <c r="N665" s="61" t="s">
        <v>34</v>
      </c>
      <c r="O665" s="62">
        <v>0</v>
      </c>
      <c r="P665" s="62">
        <f t="shared" si="11"/>
        <v>0</v>
      </c>
      <c r="Q665" s="62">
        <v>0</v>
      </c>
      <c r="R665" s="62">
        <f t="shared" si="12"/>
        <v>0</v>
      </c>
      <c r="S665" s="62">
        <v>0</v>
      </c>
      <c r="T665" s="63">
        <f t="shared" si="13"/>
        <v>0</v>
      </c>
      <c r="AR665" s="64" t="s">
        <v>247</v>
      </c>
      <c r="AT665" s="64" t="s">
        <v>149</v>
      </c>
      <c r="AU665" s="64" t="s">
        <v>79</v>
      </c>
      <c r="AY665" s="17" t="s">
        <v>147</v>
      </c>
      <c r="BE665" s="65">
        <f t="shared" si="14"/>
        <v>0</v>
      </c>
      <c r="BF665" s="65">
        <f t="shared" si="15"/>
        <v>0</v>
      </c>
      <c r="BG665" s="65">
        <f t="shared" si="16"/>
        <v>0</v>
      </c>
      <c r="BH665" s="65">
        <f t="shared" si="17"/>
        <v>0</v>
      </c>
      <c r="BI665" s="65">
        <f t="shared" si="18"/>
        <v>0</v>
      </c>
      <c r="BJ665" s="17" t="s">
        <v>77</v>
      </c>
      <c r="BK665" s="65">
        <f t="shared" si="19"/>
        <v>0</v>
      </c>
      <c r="BL665" s="17" t="s">
        <v>247</v>
      </c>
      <c r="BM665" s="64" t="s">
        <v>993</v>
      </c>
    </row>
    <row r="666" spans="2:65" s="1" customFormat="1" ht="37.9" customHeight="1" x14ac:dyDescent="0.2">
      <c r="B666" s="21"/>
      <c r="C666" s="152" t="s">
        <v>994</v>
      </c>
      <c r="D666" s="152" t="s">
        <v>149</v>
      </c>
      <c r="E666" s="153" t="s">
        <v>995</v>
      </c>
      <c r="F666" s="154" t="s">
        <v>996</v>
      </c>
      <c r="G666" s="155" t="s">
        <v>305</v>
      </c>
      <c r="H666" s="156">
        <v>2</v>
      </c>
      <c r="I666" s="58"/>
      <c r="J666" s="128">
        <f t="shared" si="10"/>
        <v>0</v>
      </c>
      <c r="K666" s="129"/>
      <c r="L666" s="21"/>
      <c r="M666" s="60" t="s">
        <v>1</v>
      </c>
      <c r="N666" s="61" t="s">
        <v>34</v>
      </c>
      <c r="O666" s="62">
        <v>0</v>
      </c>
      <c r="P666" s="62">
        <f t="shared" si="11"/>
        <v>0</v>
      </c>
      <c r="Q666" s="62">
        <v>0</v>
      </c>
      <c r="R666" s="62">
        <f t="shared" si="12"/>
        <v>0</v>
      </c>
      <c r="S666" s="62">
        <v>0</v>
      </c>
      <c r="T666" s="63">
        <f t="shared" si="13"/>
        <v>0</v>
      </c>
      <c r="AR666" s="64" t="s">
        <v>247</v>
      </c>
      <c r="AT666" s="64" t="s">
        <v>149</v>
      </c>
      <c r="AU666" s="64" t="s">
        <v>79</v>
      </c>
      <c r="AY666" s="17" t="s">
        <v>147</v>
      </c>
      <c r="BE666" s="65">
        <f t="shared" si="14"/>
        <v>0</v>
      </c>
      <c r="BF666" s="65">
        <f t="shared" si="15"/>
        <v>0</v>
      </c>
      <c r="BG666" s="65">
        <f t="shared" si="16"/>
        <v>0</v>
      </c>
      <c r="BH666" s="65">
        <f t="shared" si="17"/>
        <v>0</v>
      </c>
      <c r="BI666" s="65">
        <f t="shared" si="18"/>
        <v>0</v>
      </c>
      <c r="BJ666" s="17" t="s">
        <v>77</v>
      </c>
      <c r="BK666" s="65">
        <f t="shared" si="19"/>
        <v>0</v>
      </c>
      <c r="BL666" s="17" t="s">
        <v>247</v>
      </c>
      <c r="BM666" s="64" t="s">
        <v>997</v>
      </c>
    </row>
    <row r="667" spans="2:65" s="1" customFormat="1" ht="49.15" customHeight="1" x14ac:dyDescent="0.2">
      <c r="B667" s="21"/>
      <c r="C667" s="152" t="s">
        <v>998</v>
      </c>
      <c r="D667" s="152" t="s">
        <v>149</v>
      </c>
      <c r="E667" s="153" t="s">
        <v>999</v>
      </c>
      <c r="F667" s="154" t="s">
        <v>1000</v>
      </c>
      <c r="G667" s="155" t="s">
        <v>305</v>
      </c>
      <c r="H667" s="156">
        <v>3</v>
      </c>
      <c r="I667" s="58"/>
      <c r="J667" s="128">
        <f t="shared" si="10"/>
        <v>0</v>
      </c>
      <c r="K667" s="129"/>
      <c r="L667" s="21"/>
      <c r="M667" s="60" t="s">
        <v>1</v>
      </c>
      <c r="N667" s="61" t="s">
        <v>34</v>
      </c>
      <c r="O667" s="62">
        <v>0</v>
      </c>
      <c r="P667" s="62">
        <f t="shared" si="11"/>
        <v>0</v>
      </c>
      <c r="Q667" s="62">
        <v>0</v>
      </c>
      <c r="R667" s="62">
        <f t="shared" si="12"/>
        <v>0</v>
      </c>
      <c r="S667" s="62">
        <v>0</v>
      </c>
      <c r="T667" s="63">
        <f t="shared" si="13"/>
        <v>0</v>
      </c>
      <c r="AR667" s="64" t="s">
        <v>247</v>
      </c>
      <c r="AT667" s="64" t="s">
        <v>149</v>
      </c>
      <c r="AU667" s="64" t="s">
        <v>79</v>
      </c>
      <c r="AY667" s="17" t="s">
        <v>147</v>
      </c>
      <c r="BE667" s="65">
        <f t="shared" si="14"/>
        <v>0</v>
      </c>
      <c r="BF667" s="65">
        <f t="shared" si="15"/>
        <v>0</v>
      </c>
      <c r="BG667" s="65">
        <f t="shared" si="16"/>
        <v>0</v>
      </c>
      <c r="BH667" s="65">
        <f t="shared" si="17"/>
        <v>0</v>
      </c>
      <c r="BI667" s="65">
        <f t="shared" si="18"/>
        <v>0</v>
      </c>
      <c r="BJ667" s="17" t="s">
        <v>77</v>
      </c>
      <c r="BK667" s="65">
        <f t="shared" si="19"/>
        <v>0</v>
      </c>
      <c r="BL667" s="17" t="s">
        <v>247</v>
      </c>
      <c r="BM667" s="64" t="s">
        <v>1001</v>
      </c>
    </row>
    <row r="668" spans="2:65" s="1" customFormat="1" ht="49.15" customHeight="1" x14ac:dyDescent="0.2">
      <c r="B668" s="21"/>
      <c r="C668" s="152" t="s">
        <v>1002</v>
      </c>
      <c r="D668" s="152" t="s">
        <v>149</v>
      </c>
      <c r="E668" s="153" t="s">
        <v>1003</v>
      </c>
      <c r="F668" s="154" t="s">
        <v>1004</v>
      </c>
      <c r="G668" s="155" t="s">
        <v>305</v>
      </c>
      <c r="H668" s="156">
        <v>3</v>
      </c>
      <c r="I668" s="58"/>
      <c r="J668" s="128">
        <f t="shared" si="10"/>
        <v>0</v>
      </c>
      <c r="K668" s="129"/>
      <c r="L668" s="21"/>
      <c r="M668" s="60" t="s">
        <v>1</v>
      </c>
      <c r="N668" s="61" t="s">
        <v>34</v>
      </c>
      <c r="O668" s="62">
        <v>0</v>
      </c>
      <c r="P668" s="62">
        <f t="shared" si="11"/>
        <v>0</v>
      </c>
      <c r="Q668" s="62">
        <v>0</v>
      </c>
      <c r="R668" s="62">
        <f t="shared" si="12"/>
        <v>0</v>
      </c>
      <c r="S668" s="62">
        <v>0</v>
      </c>
      <c r="T668" s="63">
        <f t="shared" si="13"/>
        <v>0</v>
      </c>
      <c r="AR668" s="64" t="s">
        <v>247</v>
      </c>
      <c r="AT668" s="64" t="s">
        <v>149</v>
      </c>
      <c r="AU668" s="64" t="s">
        <v>79</v>
      </c>
      <c r="AY668" s="17" t="s">
        <v>147</v>
      </c>
      <c r="BE668" s="65">
        <f t="shared" si="14"/>
        <v>0</v>
      </c>
      <c r="BF668" s="65">
        <f t="shared" si="15"/>
        <v>0</v>
      </c>
      <c r="BG668" s="65">
        <f t="shared" si="16"/>
        <v>0</v>
      </c>
      <c r="BH668" s="65">
        <f t="shared" si="17"/>
        <v>0</v>
      </c>
      <c r="BI668" s="65">
        <f t="shared" si="18"/>
        <v>0</v>
      </c>
      <c r="BJ668" s="17" t="s">
        <v>77</v>
      </c>
      <c r="BK668" s="65">
        <f t="shared" si="19"/>
        <v>0</v>
      </c>
      <c r="BL668" s="17" t="s">
        <v>247</v>
      </c>
      <c r="BM668" s="64" t="s">
        <v>1005</v>
      </c>
    </row>
    <row r="669" spans="2:65" s="1" customFormat="1" ht="49.15" customHeight="1" x14ac:dyDescent="0.2">
      <c r="B669" s="21"/>
      <c r="C669" s="152" t="s">
        <v>1006</v>
      </c>
      <c r="D669" s="152" t="s">
        <v>149</v>
      </c>
      <c r="E669" s="153" t="s">
        <v>1007</v>
      </c>
      <c r="F669" s="154" t="s">
        <v>1008</v>
      </c>
      <c r="G669" s="155" t="s">
        <v>305</v>
      </c>
      <c r="H669" s="156">
        <v>1</v>
      </c>
      <c r="I669" s="58"/>
      <c r="J669" s="128">
        <f t="shared" si="10"/>
        <v>0</v>
      </c>
      <c r="K669" s="129"/>
      <c r="L669" s="21"/>
      <c r="M669" s="60" t="s">
        <v>1</v>
      </c>
      <c r="N669" s="61" t="s">
        <v>34</v>
      </c>
      <c r="O669" s="62">
        <v>0</v>
      </c>
      <c r="P669" s="62">
        <f t="shared" si="11"/>
        <v>0</v>
      </c>
      <c r="Q669" s="62">
        <v>0</v>
      </c>
      <c r="R669" s="62">
        <f t="shared" si="12"/>
        <v>0</v>
      </c>
      <c r="S669" s="62">
        <v>0</v>
      </c>
      <c r="T669" s="63">
        <f t="shared" si="13"/>
        <v>0</v>
      </c>
      <c r="AR669" s="64" t="s">
        <v>247</v>
      </c>
      <c r="AT669" s="64" t="s">
        <v>149</v>
      </c>
      <c r="AU669" s="64" t="s">
        <v>79</v>
      </c>
      <c r="AY669" s="17" t="s">
        <v>147</v>
      </c>
      <c r="BE669" s="65">
        <f t="shared" si="14"/>
        <v>0</v>
      </c>
      <c r="BF669" s="65">
        <f t="shared" si="15"/>
        <v>0</v>
      </c>
      <c r="BG669" s="65">
        <f t="shared" si="16"/>
        <v>0</v>
      </c>
      <c r="BH669" s="65">
        <f t="shared" si="17"/>
        <v>0</v>
      </c>
      <c r="BI669" s="65">
        <f t="shared" si="18"/>
        <v>0</v>
      </c>
      <c r="BJ669" s="17" t="s">
        <v>77</v>
      </c>
      <c r="BK669" s="65">
        <f t="shared" si="19"/>
        <v>0</v>
      </c>
      <c r="BL669" s="17" t="s">
        <v>247</v>
      </c>
      <c r="BM669" s="64" t="s">
        <v>1009</v>
      </c>
    </row>
    <row r="670" spans="2:65" s="1" customFormat="1" ht="49.15" customHeight="1" x14ac:dyDescent="0.2">
      <c r="B670" s="21"/>
      <c r="C670" s="152" t="s">
        <v>1010</v>
      </c>
      <c r="D670" s="152" t="s">
        <v>149</v>
      </c>
      <c r="E670" s="153" t="s">
        <v>1011</v>
      </c>
      <c r="F670" s="154" t="s">
        <v>1012</v>
      </c>
      <c r="G670" s="155" t="s">
        <v>305</v>
      </c>
      <c r="H670" s="156">
        <v>2</v>
      </c>
      <c r="I670" s="58"/>
      <c r="J670" s="128">
        <f t="shared" si="10"/>
        <v>0</v>
      </c>
      <c r="K670" s="129"/>
      <c r="L670" s="21"/>
      <c r="M670" s="60" t="s">
        <v>1</v>
      </c>
      <c r="N670" s="61" t="s">
        <v>34</v>
      </c>
      <c r="O670" s="62">
        <v>0</v>
      </c>
      <c r="P670" s="62">
        <f t="shared" si="11"/>
        <v>0</v>
      </c>
      <c r="Q670" s="62">
        <v>0</v>
      </c>
      <c r="R670" s="62">
        <f t="shared" si="12"/>
        <v>0</v>
      </c>
      <c r="S670" s="62">
        <v>0</v>
      </c>
      <c r="T670" s="63">
        <f t="shared" si="13"/>
        <v>0</v>
      </c>
      <c r="AR670" s="64" t="s">
        <v>247</v>
      </c>
      <c r="AT670" s="64" t="s">
        <v>149</v>
      </c>
      <c r="AU670" s="64" t="s">
        <v>79</v>
      </c>
      <c r="AY670" s="17" t="s">
        <v>147</v>
      </c>
      <c r="BE670" s="65">
        <f t="shared" si="14"/>
        <v>0</v>
      </c>
      <c r="BF670" s="65">
        <f t="shared" si="15"/>
        <v>0</v>
      </c>
      <c r="BG670" s="65">
        <f t="shared" si="16"/>
        <v>0</v>
      </c>
      <c r="BH670" s="65">
        <f t="shared" si="17"/>
        <v>0</v>
      </c>
      <c r="BI670" s="65">
        <f t="shared" si="18"/>
        <v>0</v>
      </c>
      <c r="BJ670" s="17" t="s">
        <v>77</v>
      </c>
      <c r="BK670" s="65">
        <f t="shared" si="19"/>
        <v>0</v>
      </c>
      <c r="BL670" s="17" t="s">
        <v>247</v>
      </c>
      <c r="BM670" s="64" t="s">
        <v>1013</v>
      </c>
    </row>
    <row r="671" spans="2:65" s="1" customFormat="1" ht="49.15" customHeight="1" x14ac:dyDescent="0.2">
      <c r="B671" s="21"/>
      <c r="C671" s="152" t="s">
        <v>1014</v>
      </c>
      <c r="D671" s="152" t="s">
        <v>149</v>
      </c>
      <c r="E671" s="153" t="s">
        <v>1015</v>
      </c>
      <c r="F671" s="154" t="s">
        <v>1016</v>
      </c>
      <c r="G671" s="155" t="s">
        <v>305</v>
      </c>
      <c r="H671" s="156">
        <v>1</v>
      </c>
      <c r="I671" s="58"/>
      <c r="J671" s="128">
        <f t="shared" si="10"/>
        <v>0</v>
      </c>
      <c r="K671" s="129"/>
      <c r="L671" s="21"/>
      <c r="M671" s="60" t="s">
        <v>1</v>
      </c>
      <c r="N671" s="61" t="s">
        <v>34</v>
      </c>
      <c r="O671" s="62">
        <v>0</v>
      </c>
      <c r="P671" s="62">
        <f t="shared" si="11"/>
        <v>0</v>
      </c>
      <c r="Q671" s="62">
        <v>0</v>
      </c>
      <c r="R671" s="62">
        <f t="shared" si="12"/>
        <v>0</v>
      </c>
      <c r="S671" s="62">
        <v>0</v>
      </c>
      <c r="T671" s="63">
        <f t="shared" si="13"/>
        <v>0</v>
      </c>
      <c r="AR671" s="64" t="s">
        <v>247</v>
      </c>
      <c r="AT671" s="64" t="s">
        <v>149</v>
      </c>
      <c r="AU671" s="64" t="s">
        <v>79</v>
      </c>
      <c r="AY671" s="17" t="s">
        <v>147</v>
      </c>
      <c r="BE671" s="65">
        <f t="shared" si="14"/>
        <v>0</v>
      </c>
      <c r="BF671" s="65">
        <f t="shared" si="15"/>
        <v>0</v>
      </c>
      <c r="BG671" s="65">
        <f t="shared" si="16"/>
        <v>0</v>
      </c>
      <c r="BH671" s="65">
        <f t="shared" si="17"/>
        <v>0</v>
      </c>
      <c r="BI671" s="65">
        <f t="shared" si="18"/>
        <v>0</v>
      </c>
      <c r="BJ671" s="17" t="s">
        <v>77</v>
      </c>
      <c r="BK671" s="65">
        <f t="shared" si="19"/>
        <v>0</v>
      </c>
      <c r="BL671" s="17" t="s">
        <v>247</v>
      </c>
      <c r="BM671" s="64" t="s">
        <v>1017</v>
      </c>
    </row>
    <row r="672" spans="2:65" s="1" customFormat="1" ht="49.15" customHeight="1" x14ac:dyDescent="0.2">
      <c r="B672" s="21"/>
      <c r="C672" s="152" t="s">
        <v>1018</v>
      </c>
      <c r="D672" s="152" t="s">
        <v>149</v>
      </c>
      <c r="E672" s="153" t="s">
        <v>1019</v>
      </c>
      <c r="F672" s="154" t="s">
        <v>1020</v>
      </c>
      <c r="G672" s="155" t="s">
        <v>305</v>
      </c>
      <c r="H672" s="156">
        <v>1</v>
      </c>
      <c r="I672" s="58"/>
      <c r="J672" s="128">
        <f t="shared" si="10"/>
        <v>0</v>
      </c>
      <c r="K672" s="129"/>
      <c r="L672" s="21"/>
      <c r="M672" s="60" t="s">
        <v>1</v>
      </c>
      <c r="N672" s="61" t="s">
        <v>34</v>
      </c>
      <c r="O672" s="62">
        <v>0</v>
      </c>
      <c r="P672" s="62">
        <f t="shared" si="11"/>
        <v>0</v>
      </c>
      <c r="Q672" s="62">
        <v>0</v>
      </c>
      <c r="R672" s="62">
        <f t="shared" si="12"/>
        <v>0</v>
      </c>
      <c r="S672" s="62">
        <v>0</v>
      </c>
      <c r="T672" s="63">
        <f t="shared" si="13"/>
        <v>0</v>
      </c>
      <c r="AR672" s="64" t="s">
        <v>247</v>
      </c>
      <c r="AT672" s="64" t="s">
        <v>149</v>
      </c>
      <c r="AU672" s="64" t="s">
        <v>79</v>
      </c>
      <c r="AY672" s="17" t="s">
        <v>147</v>
      </c>
      <c r="BE672" s="65">
        <f t="shared" si="14"/>
        <v>0</v>
      </c>
      <c r="BF672" s="65">
        <f t="shared" si="15"/>
        <v>0</v>
      </c>
      <c r="BG672" s="65">
        <f t="shared" si="16"/>
        <v>0</v>
      </c>
      <c r="BH672" s="65">
        <f t="shared" si="17"/>
        <v>0</v>
      </c>
      <c r="BI672" s="65">
        <f t="shared" si="18"/>
        <v>0</v>
      </c>
      <c r="BJ672" s="17" t="s">
        <v>77</v>
      </c>
      <c r="BK672" s="65">
        <f t="shared" si="19"/>
        <v>0</v>
      </c>
      <c r="BL672" s="17" t="s">
        <v>247</v>
      </c>
      <c r="BM672" s="64" t="s">
        <v>1021</v>
      </c>
    </row>
    <row r="673" spans="2:65" s="1" customFormat="1" ht="44.25" customHeight="1" x14ac:dyDescent="0.2">
      <c r="B673" s="21"/>
      <c r="C673" s="152" t="s">
        <v>1022</v>
      </c>
      <c r="D673" s="152" t="s">
        <v>149</v>
      </c>
      <c r="E673" s="153" t="s">
        <v>1023</v>
      </c>
      <c r="F673" s="154" t="s">
        <v>1024</v>
      </c>
      <c r="G673" s="155" t="s">
        <v>305</v>
      </c>
      <c r="H673" s="156">
        <v>1</v>
      </c>
      <c r="I673" s="58"/>
      <c r="J673" s="128">
        <f t="shared" si="10"/>
        <v>0</v>
      </c>
      <c r="K673" s="129"/>
      <c r="L673" s="21"/>
      <c r="M673" s="60" t="s">
        <v>1</v>
      </c>
      <c r="N673" s="61" t="s">
        <v>34</v>
      </c>
      <c r="O673" s="62">
        <v>0</v>
      </c>
      <c r="P673" s="62">
        <f t="shared" si="11"/>
        <v>0</v>
      </c>
      <c r="Q673" s="62">
        <v>0</v>
      </c>
      <c r="R673" s="62">
        <f t="shared" si="12"/>
        <v>0</v>
      </c>
      <c r="S673" s="62">
        <v>0</v>
      </c>
      <c r="T673" s="63">
        <f t="shared" si="13"/>
        <v>0</v>
      </c>
      <c r="AR673" s="64" t="s">
        <v>247</v>
      </c>
      <c r="AT673" s="64" t="s">
        <v>149</v>
      </c>
      <c r="AU673" s="64" t="s">
        <v>79</v>
      </c>
      <c r="AY673" s="17" t="s">
        <v>147</v>
      </c>
      <c r="BE673" s="65">
        <f t="shared" si="14"/>
        <v>0</v>
      </c>
      <c r="BF673" s="65">
        <f t="shared" si="15"/>
        <v>0</v>
      </c>
      <c r="BG673" s="65">
        <f t="shared" si="16"/>
        <v>0</v>
      </c>
      <c r="BH673" s="65">
        <f t="shared" si="17"/>
        <v>0</v>
      </c>
      <c r="BI673" s="65">
        <f t="shared" si="18"/>
        <v>0</v>
      </c>
      <c r="BJ673" s="17" t="s">
        <v>77</v>
      </c>
      <c r="BK673" s="65">
        <f t="shared" si="19"/>
        <v>0</v>
      </c>
      <c r="BL673" s="17" t="s">
        <v>247</v>
      </c>
      <c r="BM673" s="64" t="s">
        <v>1025</v>
      </c>
    </row>
    <row r="674" spans="2:65" s="1" customFormat="1" ht="44.25" customHeight="1" x14ac:dyDescent="0.2">
      <c r="B674" s="21"/>
      <c r="C674" s="152" t="s">
        <v>1026</v>
      </c>
      <c r="D674" s="152" t="s">
        <v>149</v>
      </c>
      <c r="E674" s="153" t="s">
        <v>1027</v>
      </c>
      <c r="F674" s="154" t="s">
        <v>1028</v>
      </c>
      <c r="G674" s="155" t="s">
        <v>305</v>
      </c>
      <c r="H674" s="156">
        <v>1</v>
      </c>
      <c r="I674" s="58"/>
      <c r="J674" s="128">
        <f t="shared" si="10"/>
        <v>0</v>
      </c>
      <c r="K674" s="129"/>
      <c r="L674" s="21"/>
      <c r="M674" s="60" t="s">
        <v>1</v>
      </c>
      <c r="N674" s="61" t="s">
        <v>34</v>
      </c>
      <c r="O674" s="62">
        <v>0</v>
      </c>
      <c r="P674" s="62">
        <f t="shared" si="11"/>
        <v>0</v>
      </c>
      <c r="Q674" s="62">
        <v>0</v>
      </c>
      <c r="R674" s="62">
        <f t="shared" si="12"/>
        <v>0</v>
      </c>
      <c r="S674" s="62">
        <v>0</v>
      </c>
      <c r="T674" s="63">
        <f t="shared" si="13"/>
        <v>0</v>
      </c>
      <c r="AR674" s="64" t="s">
        <v>247</v>
      </c>
      <c r="AT674" s="64" t="s">
        <v>149</v>
      </c>
      <c r="AU674" s="64" t="s">
        <v>79</v>
      </c>
      <c r="AY674" s="17" t="s">
        <v>147</v>
      </c>
      <c r="BE674" s="65">
        <f t="shared" si="14"/>
        <v>0</v>
      </c>
      <c r="BF674" s="65">
        <f t="shared" si="15"/>
        <v>0</v>
      </c>
      <c r="BG674" s="65">
        <f t="shared" si="16"/>
        <v>0</v>
      </c>
      <c r="BH674" s="65">
        <f t="shared" si="17"/>
        <v>0</v>
      </c>
      <c r="BI674" s="65">
        <f t="shared" si="18"/>
        <v>0</v>
      </c>
      <c r="BJ674" s="17" t="s">
        <v>77</v>
      </c>
      <c r="BK674" s="65">
        <f t="shared" si="19"/>
        <v>0</v>
      </c>
      <c r="BL674" s="17" t="s">
        <v>247</v>
      </c>
      <c r="BM674" s="64" t="s">
        <v>1029</v>
      </c>
    </row>
    <row r="675" spans="2:65" s="1" customFormat="1" ht="16.5" customHeight="1" x14ac:dyDescent="0.2">
      <c r="B675" s="21"/>
      <c r="C675" s="152" t="s">
        <v>1030</v>
      </c>
      <c r="D675" s="152" t="s">
        <v>149</v>
      </c>
      <c r="E675" s="153" t="s">
        <v>1031</v>
      </c>
      <c r="F675" s="154" t="s">
        <v>1032</v>
      </c>
      <c r="G675" s="155" t="s">
        <v>443</v>
      </c>
      <c r="H675" s="156">
        <v>1</v>
      </c>
      <c r="I675" s="58"/>
      <c r="J675" s="128">
        <f t="shared" si="10"/>
        <v>0</v>
      </c>
      <c r="K675" s="129"/>
      <c r="L675" s="21"/>
      <c r="M675" s="60" t="s">
        <v>1</v>
      </c>
      <c r="N675" s="61" t="s">
        <v>34</v>
      </c>
      <c r="O675" s="62">
        <v>0</v>
      </c>
      <c r="P675" s="62">
        <f t="shared" si="11"/>
        <v>0</v>
      </c>
      <c r="Q675" s="62">
        <v>0</v>
      </c>
      <c r="R675" s="62">
        <f t="shared" si="12"/>
        <v>0</v>
      </c>
      <c r="S675" s="62">
        <v>0</v>
      </c>
      <c r="T675" s="63">
        <f t="shared" si="13"/>
        <v>0</v>
      </c>
      <c r="AR675" s="64" t="s">
        <v>247</v>
      </c>
      <c r="AT675" s="64" t="s">
        <v>149</v>
      </c>
      <c r="AU675" s="64" t="s">
        <v>79</v>
      </c>
      <c r="AY675" s="17" t="s">
        <v>147</v>
      </c>
      <c r="BE675" s="65">
        <f t="shared" si="14"/>
        <v>0</v>
      </c>
      <c r="BF675" s="65">
        <f t="shared" si="15"/>
        <v>0</v>
      </c>
      <c r="BG675" s="65">
        <f t="shared" si="16"/>
        <v>0</v>
      </c>
      <c r="BH675" s="65">
        <f t="shared" si="17"/>
        <v>0</v>
      </c>
      <c r="BI675" s="65">
        <f t="shared" si="18"/>
        <v>0</v>
      </c>
      <c r="BJ675" s="17" t="s">
        <v>77</v>
      </c>
      <c r="BK675" s="65">
        <f t="shared" si="19"/>
        <v>0</v>
      </c>
      <c r="BL675" s="17" t="s">
        <v>247</v>
      </c>
      <c r="BM675" s="64" t="s">
        <v>1033</v>
      </c>
    </row>
    <row r="676" spans="2:65" s="1" customFormat="1" ht="24.2" customHeight="1" x14ac:dyDescent="0.2">
      <c r="B676" s="21"/>
      <c r="C676" s="152" t="s">
        <v>1034</v>
      </c>
      <c r="D676" s="152" t="s">
        <v>149</v>
      </c>
      <c r="E676" s="153" t="s">
        <v>968</v>
      </c>
      <c r="F676" s="154" t="s">
        <v>969</v>
      </c>
      <c r="G676" s="155" t="s">
        <v>970</v>
      </c>
      <c r="H676" s="156">
        <v>1</v>
      </c>
      <c r="I676" s="58"/>
      <c r="J676" s="128">
        <f t="shared" si="10"/>
        <v>0</v>
      </c>
      <c r="K676" s="129"/>
      <c r="L676" s="21"/>
      <c r="M676" s="60" t="s">
        <v>1</v>
      </c>
      <c r="N676" s="61" t="s">
        <v>34</v>
      </c>
      <c r="O676" s="62">
        <v>0</v>
      </c>
      <c r="P676" s="62">
        <f t="shared" si="11"/>
        <v>0</v>
      </c>
      <c r="Q676" s="62">
        <v>0</v>
      </c>
      <c r="R676" s="62">
        <f t="shared" si="12"/>
        <v>0</v>
      </c>
      <c r="S676" s="62">
        <v>0</v>
      </c>
      <c r="T676" s="63">
        <f t="shared" si="13"/>
        <v>0</v>
      </c>
      <c r="AR676" s="64" t="s">
        <v>247</v>
      </c>
      <c r="AT676" s="64" t="s">
        <v>149</v>
      </c>
      <c r="AU676" s="64" t="s">
        <v>79</v>
      </c>
      <c r="AY676" s="17" t="s">
        <v>147</v>
      </c>
      <c r="BE676" s="65">
        <f t="shared" si="14"/>
        <v>0</v>
      </c>
      <c r="BF676" s="65">
        <f t="shared" si="15"/>
        <v>0</v>
      </c>
      <c r="BG676" s="65">
        <f t="shared" si="16"/>
        <v>0</v>
      </c>
      <c r="BH676" s="65">
        <f t="shared" si="17"/>
        <v>0</v>
      </c>
      <c r="BI676" s="65">
        <f t="shared" si="18"/>
        <v>0</v>
      </c>
      <c r="BJ676" s="17" t="s">
        <v>77</v>
      </c>
      <c r="BK676" s="65">
        <f t="shared" si="19"/>
        <v>0</v>
      </c>
      <c r="BL676" s="17" t="s">
        <v>247</v>
      </c>
      <c r="BM676" s="64" t="s">
        <v>1035</v>
      </c>
    </row>
    <row r="677" spans="2:65" s="11" customFormat="1" ht="22.9" customHeight="1" x14ac:dyDescent="0.2">
      <c r="B677" s="51"/>
      <c r="D677" s="52" t="s">
        <v>68</v>
      </c>
      <c r="E677" s="151" t="s">
        <v>1036</v>
      </c>
      <c r="F677" s="151" t="s">
        <v>1037</v>
      </c>
      <c r="I677" s="109"/>
      <c r="J677" s="127">
        <f>BK677</f>
        <v>0</v>
      </c>
      <c r="L677" s="51"/>
      <c r="M677" s="53"/>
      <c r="P677" s="54">
        <f>SUM(P678:P743)</f>
        <v>150.08035700000002</v>
      </c>
      <c r="R677" s="54">
        <f>SUM(R678:R743)</f>
        <v>1.47566</v>
      </c>
      <c r="T677" s="55">
        <f>SUM(T678:T743)</f>
        <v>18.768263999999999</v>
      </c>
      <c r="AR677" s="52" t="s">
        <v>79</v>
      </c>
      <c r="AT677" s="56" t="s">
        <v>68</v>
      </c>
      <c r="AU677" s="56" t="s">
        <v>77</v>
      </c>
      <c r="AY677" s="52" t="s">
        <v>147</v>
      </c>
      <c r="BK677" s="57">
        <f>SUM(BK678:BK743)</f>
        <v>0</v>
      </c>
    </row>
    <row r="678" spans="2:65" s="1" customFormat="1" ht="44.25" customHeight="1" x14ac:dyDescent="0.2">
      <c r="B678" s="21"/>
      <c r="C678" s="152" t="s">
        <v>1038</v>
      </c>
      <c r="D678" s="152" t="s">
        <v>149</v>
      </c>
      <c r="E678" s="153" t="s">
        <v>1039</v>
      </c>
      <c r="F678" s="154" t="s">
        <v>1040</v>
      </c>
      <c r="G678" s="155" t="s">
        <v>305</v>
      </c>
      <c r="H678" s="156">
        <v>1</v>
      </c>
      <c r="I678" s="58"/>
      <c r="J678" s="128">
        <f>ROUND(I678*H678,2)</f>
        <v>0</v>
      </c>
      <c r="K678" s="129"/>
      <c r="L678" s="21"/>
      <c r="M678" s="60" t="s">
        <v>1</v>
      </c>
      <c r="N678" s="61" t="s">
        <v>34</v>
      </c>
      <c r="O678" s="62">
        <v>0</v>
      </c>
      <c r="P678" s="62">
        <f>O678*H678</f>
        <v>0</v>
      </c>
      <c r="Q678" s="62">
        <v>0</v>
      </c>
      <c r="R678" s="62">
        <f>Q678*H678</f>
        <v>0</v>
      </c>
      <c r="S678" s="62">
        <v>0</v>
      </c>
      <c r="T678" s="63">
        <f>S678*H678</f>
        <v>0</v>
      </c>
      <c r="AR678" s="64" t="s">
        <v>247</v>
      </c>
      <c r="AT678" s="64" t="s">
        <v>149</v>
      </c>
      <c r="AU678" s="64" t="s">
        <v>79</v>
      </c>
      <c r="AY678" s="17" t="s">
        <v>147</v>
      </c>
      <c r="BE678" s="65">
        <f>IF(N678="základní",J678,0)</f>
        <v>0</v>
      </c>
      <c r="BF678" s="65">
        <f>IF(N678="snížená",J678,0)</f>
        <v>0</v>
      </c>
      <c r="BG678" s="65">
        <f>IF(N678="zákl. přenesená",J678,0)</f>
        <v>0</v>
      </c>
      <c r="BH678" s="65">
        <f>IF(N678="sníž. přenesená",J678,0)</f>
        <v>0</v>
      </c>
      <c r="BI678" s="65">
        <f>IF(N678="nulová",J678,0)</f>
        <v>0</v>
      </c>
      <c r="BJ678" s="17" t="s">
        <v>77</v>
      </c>
      <c r="BK678" s="65">
        <f>ROUND(I678*H678,2)</f>
        <v>0</v>
      </c>
      <c r="BL678" s="17" t="s">
        <v>247</v>
      </c>
      <c r="BM678" s="64" t="s">
        <v>1041</v>
      </c>
    </row>
    <row r="679" spans="2:65" s="1" customFormat="1" ht="21.75" customHeight="1" x14ac:dyDescent="0.2">
      <c r="B679" s="21"/>
      <c r="C679" s="152" t="s">
        <v>1042</v>
      </c>
      <c r="D679" s="152" t="s">
        <v>149</v>
      </c>
      <c r="E679" s="153" t="s">
        <v>1043</v>
      </c>
      <c r="F679" s="154" t="s">
        <v>1044</v>
      </c>
      <c r="G679" s="155" t="s">
        <v>318</v>
      </c>
      <c r="H679" s="156">
        <v>1.25</v>
      </c>
      <c r="I679" s="58"/>
      <c r="J679" s="128">
        <f>ROUND(I679*H679,2)</f>
        <v>0</v>
      </c>
      <c r="K679" s="129"/>
      <c r="L679" s="21"/>
      <c r="M679" s="60" t="s">
        <v>1</v>
      </c>
      <c r="N679" s="61" t="s">
        <v>34</v>
      </c>
      <c r="O679" s="62">
        <v>0</v>
      </c>
      <c r="P679" s="62">
        <f>O679*H679</f>
        <v>0</v>
      </c>
      <c r="Q679" s="62">
        <v>0</v>
      </c>
      <c r="R679" s="62">
        <f>Q679*H679</f>
        <v>0</v>
      </c>
      <c r="S679" s="62">
        <v>0</v>
      </c>
      <c r="T679" s="63">
        <f>S679*H679</f>
        <v>0</v>
      </c>
      <c r="AR679" s="64" t="s">
        <v>247</v>
      </c>
      <c r="AT679" s="64" t="s">
        <v>149</v>
      </c>
      <c r="AU679" s="64" t="s">
        <v>79</v>
      </c>
      <c r="AY679" s="17" t="s">
        <v>147</v>
      </c>
      <c r="BE679" s="65">
        <f>IF(N679="základní",J679,0)</f>
        <v>0</v>
      </c>
      <c r="BF679" s="65">
        <f>IF(N679="snížená",J679,0)</f>
        <v>0</v>
      </c>
      <c r="BG679" s="65">
        <f>IF(N679="zákl. přenesená",J679,0)</f>
        <v>0</v>
      </c>
      <c r="BH679" s="65">
        <f>IF(N679="sníž. přenesená",J679,0)</f>
        <v>0</v>
      </c>
      <c r="BI679" s="65">
        <f>IF(N679="nulová",J679,0)</f>
        <v>0</v>
      </c>
      <c r="BJ679" s="17" t="s">
        <v>77</v>
      </c>
      <c r="BK679" s="65">
        <f>ROUND(I679*H679,2)</f>
        <v>0</v>
      </c>
      <c r="BL679" s="17" t="s">
        <v>247</v>
      </c>
      <c r="BM679" s="64" t="s">
        <v>1045</v>
      </c>
    </row>
    <row r="680" spans="2:65" s="1" customFormat="1" ht="21.75" customHeight="1" x14ac:dyDescent="0.2">
      <c r="B680" s="21"/>
      <c r="C680" s="152" t="s">
        <v>1046</v>
      </c>
      <c r="D680" s="152" t="s">
        <v>149</v>
      </c>
      <c r="E680" s="153" t="s">
        <v>1047</v>
      </c>
      <c r="F680" s="154" t="s">
        <v>1048</v>
      </c>
      <c r="G680" s="155" t="s">
        <v>318</v>
      </c>
      <c r="H680" s="156">
        <v>1.3</v>
      </c>
      <c r="I680" s="58"/>
      <c r="J680" s="128">
        <f>ROUND(I680*H680,2)</f>
        <v>0</v>
      </c>
      <c r="K680" s="129"/>
      <c r="L680" s="21"/>
      <c r="M680" s="60" t="s">
        <v>1</v>
      </c>
      <c r="N680" s="61" t="s">
        <v>34</v>
      </c>
      <c r="O680" s="62">
        <v>0</v>
      </c>
      <c r="P680" s="62">
        <f>O680*H680</f>
        <v>0</v>
      </c>
      <c r="Q680" s="62">
        <v>0</v>
      </c>
      <c r="R680" s="62">
        <f>Q680*H680</f>
        <v>0</v>
      </c>
      <c r="S680" s="62">
        <v>0</v>
      </c>
      <c r="T680" s="63">
        <f>S680*H680</f>
        <v>0</v>
      </c>
      <c r="AR680" s="64" t="s">
        <v>247</v>
      </c>
      <c r="AT680" s="64" t="s">
        <v>149</v>
      </c>
      <c r="AU680" s="64" t="s">
        <v>79</v>
      </c>
      <c r="AY680" s="17" t="s">
        <v>147</v>
      </c>
      <c r="BE680" s="65">
        <f>IF(N680="základní",J680,0)</f>
        <v>0</v>
      </c>
      <c r="BF680" s="65">
        <f>IF(N680="snížená",J680,0)</f>
        <v>0</v>
      </c>
      <c r="BG680" s="65">
        <f>IF(N680="zákl. přenesená",J680,0)</f>
        <v>0</v>
      </c>
      <c r="BH680" s="65">
        <f>IF(N680="sníž. přenesená",J680,0)</f>
        <v>0</v>
      </c>
      <c r="BI680" s="65">
        <f>IF(N680="nulová",J680,0)</f>
        <v>0</v>
      </c>
      <c r="BJ680" s="17" t="s">
        <v>77</v>
      </c>
      <c r="BK680" s="65">
        <f>ROUND(I680*H680,2)</f>
        <v>0</v>
      </c>
      <c r="BL680" s="17" t="s">
        <v>247</v>
      </c>
      <c r="BM680" s="64" t="s">
        <v>1049</v>
      </c>
    </row>
    <row r="681" spans="2:65" s="1" customFormat="1" ht="16.5" customHeight="1" x14ac:dyDescent="0.2">
      <c r="B681" s="21"/>
      <c r="C681" s="152" t="s">
        <v>1050</v>
      </c>
      <c r="D681" s="152" t="s">
        <v>149</v>
      </c>
      <c r="E681" s="153" t="s">
        <v>1051</v>
      </c>
      <c r="F681" s="154" t="s">
        <v>1052</v>
      </c>
      <c r="G681" s="155" t="s">
        <v>318</v>
      </c>
      <c r="H681" s="156">
        <v>10.96</v>
      </c>
      <c r="I681" s="58"/>
      <c r="J681" s="128">
        <f>ROUND(I681*H681,2)</f>
        <v>0</v>
      </c>
      <c r="K681" s="129"/>
      <c r="L681" s="21"/>
      <c r="M681" s="60" t="s">
        <v>1</v>
      </c>
      <c r="N681" s="61" t="s">
        <v>34</v>
      </c>
      <c r="O681" s="62">
        <v>0</v>
      </c>
      <c r="P681" s="62">
        <f>O681*H681</f>
        <v>0</v>
      </c>
      <c r="Q681" s="62">
        <v>0</v>
      </c>
      <c r="R681" s="62">
        <f>Q681*H681</f>
        <v>0</v>
      </c>
      <c r="S681" s="62">
        <v>0</v>
      </c>
      <c r="T681" s="63">
        <f>S681*H681</f>
        <v>0</v>
      </c>
      <c r="AR681" s="64" t="s">
        <v>247</v>
      </c>
      <c r="AT681" s="64" t="s">
        <v>149</v>
      </c>
      <c r="AU681" s="64" t="s">
        <v>79</v>
      </c>
      <c r="AY681" s="17" t="s">
        <v>147</v>
      </c>
      <c r="BE681" s="65">
        <f>IF(N681="základní",J681,0)</f>
        <v>0</v>
      </c>
      <c r="BF681" s="65">
        <f>IF(N681="snížená",J681,0)</f>
        <v>0</v>
      </c>
      <c r="BG681" s="65">
        <f>IF(N681="zákl. přenesená",J681,0)</f>
        <v>0</v>
      </c>
      <c r="BH681" s="65">
        <f>IF(N681="sníž. přenesená",J681,0)</f>
        <v>0</v>
      </c>
      <c r="BI681" s="65">
        <f>IF(N681="nulová",J681,0)</f>
        <v>0</v>
      </c>
      <c r="BJ681" s="17" t="s">
        <v>77</v>
      </c>
      <c r="BK681" s="65">
        <f>ROUND(I681*H681,2)</f>
        <v>0</v>
      </c>
      <c r="BL681" s="17" t="s">
        <v>247</v>
      </c>
      <c r="BM681" s="64" t="s">
        <v>1053</v>
      </c>
    </row>
    <row r="682" spans="2:65" s="13" customFormat="1" x14ac:dyDescent="0.2">
      <c r="B682" s="70"/>
      <c r="D682" s="157" t="s">
        <v>158</v>
      </c>
      <c r="E682" s="71" t="s">
        <v>1</v>
      </c>
      <c r="F682" s="160" t="s">
        <v>1054</v>
      </c>
      <c r="H682" s="71" t="s">
        <v>1</v>
      </c>
      <c r="I682" s="111"/>
      <c r="L682" s="70"/>
      <c r="M682" s="72"/>
      <c r="T682" s="73"/>
      <c r="AT682" s="71" t="s">
        <v>158</v>
      </c>
      <c r="AU682" s="71" t="s">
        <v>79</v>
      </c>
      <c r="AV682" s="13" t="s">
        <v>77</v>
      </c>
      <c r="AW682" s="13" t="s">
        <v>26</v>
      </c>
      <c r="AX682" s="13" t="s">
        <v>69</v>
      </c>
      <c r="AY682" s="71" t="s">
        <v>147</v>
      </c>
    </row>
    <row r="683" spans="2:65" s="12" customFormat="1" x14ac:dyDescent="0.2">
      <c r="B683" s="66"/>
      <c r="D683" s="157" t="s">
        <v>158</v>
      </c>
      <c r="E683" s="67" t="s">
        <v>1</v>
      </c>
      <c r="F683" s="158" t="s">
        <v>1055</v>
      </c>
      <c r="H683" s="159">
        <v>4</v>
      </c>
      <c r="I683" s="110"/>
      <c r="L683" s="66"/>
      <c r="M683" s="68"/>
      <c r="T683" s="69"/>
      <c r="AT683" s="67" t="s">
        <v>158</v>
      </c>
      <c r="AU683" s="67" t="s">
        <v>79</v>
      </c>
      <c r="AV683" s="12" t="s">
        <v>79</v>
      </c>
      <c r="AW683" s="12" t="s">
        <v>26</v>
      </c>
      <c r="AX683" s="12" t="s">
        <v>69</v>
      </c>
      <c r="AY683" s="67" t="s">
        <v>147</v>
      </c>
    </row>
    <row r="684" spans="2:65" s="13" customFormat="1" x14ac:dyDescent="0.2">
      <c r="B684" s="70"/>
      <c r="D684" s="157" t="s">
        <v>158</v>
      </c>
      <c r="E684" s="71" t="s">
        <v>1</v>
      </c>
      <c r="F684" s="160" t="s">
        <v>1056</v>
      </c>
      <c r="H684" s="71" t="s">
        <v>1</v>
      </c>
      <c r="I684" s="111"/>
      <c r="L684" s="70"/>
      <c r="M684" s="72"/>
      <c r="T684" s="73"/>
      <c r="AT684" s="71" t="s">
        <v>158</v>
      </c>
      <c r="AU684" s="71" t="s">
        <v>79</v>
      </c>
      <c r="AV684" s="13" t="s">
        <v>77</v>
      </c>
      <c r="AW684" s="13" t="s">
        <v>26</v>
      </c>
      <c r="AX684" s="13" t="s">
        <v>69</v>
      </c>
      <c r="AY684" s="71" t="s">
        <v>147</v>
      </c>
    </row>
    <row r="685" spans="2:65" s="12" customFormat="1" x14ac:dyDescent="0.2">
      <c r="B685" s="66"/>
      <c r="D685" s="157" t="s">
        <v>158</v>
      </c>
      <c r="E685" s="67" t="s">
        <v>1</v>
      </c>
      <c r="F685" s="158" t="s">
        <v>1057</v>
      </c>
      <c r="H685" s="159">
        <v>3.3</v>
      </c>
      <c r="I685" s="110"/>
      <c r="L685" s="66"/>
      <c r="M685" s="68"/>
      <c r="T685" s="69"/>
      <c r="AT685" s="67" t="s">
        <v>158</v>
      </c>
      <c r="AU685" s="67" t="s">
        <v>79</v>
      </c>
      <c r="AV685" s="12" t="s">
        <v>79</v>
      </c>
      <c r="AW685" s="12" t="s">
        <v>26</v>
      </c>
      <c r="AX685" s="12" t="s">
        <v>69</v>
      </c>
      <c r="AY685" s="67" t="s">
        <v>147</v>
      </c>
    </row>
    <row r="686" spans="2:65" s="13" customFormat="1" x14ac:dyDescent="0.2">
      <c r="B686" s="70"/>
      <c r="D686" s="157" t="s">
        <v>158</v>
      </c>
      <c r="E686" s="71" t="s">
        <v>1</v>
      </c>
      <c r="F686" s="160" t="s">
        <v>1058</v>
      </c>
      <c r="H686" s="71" t="s">
        <v>1</v>
      </c>
      <c r="I686" s="111"/>
      <c r="L686" s="70"/>
      <c r="M686" s="72"/>
      <c r="T686" s="73"/>
      <c r="AT686" s="71" t="s">
        <v>158</v>
      </c>
      <c r="AU686" s="71" t="s">
        <v>79</v>
      </c>
      <c r="AV686" s="13" t="s">
        <v>77</v>
      </c>
      <c r="AW686" s="13" t="s">
        <v>26</v>
      </c>
      <c r="AX686" s="13" t="s">
        <v>69</v>
      </c>
      <c r="AY686" s="71" t="s">
        <v>147</v>
      </c>
    </row>
    <row r="687" spans="2:65" s="12" customFormat="1" x14ac:dyDescent="0.2">
      <c r="B687" s="66"/>
      <c r="D687" s="157" t="s">
        <v>158</v>
      </c>
      <c r="E687" s="67" t="s">
        <v>1</v>
      </c>
      <c r="F687" s="158" t="s">
        <v>1059</v>
      </c>
      <c r="H687" s="159">
        <v>2.4</v>
      </c>
      <c r="I687" s="110"/>
      <c r="L687" s="66"/>
      <c r="M687" s="68"/>
      <c r="T687" s="69"/>
      <c r="AT687" s="67" t="s">
        <v>158</v>
      </c>
      <c r="AU687" s="67" t="s">
        <v>79</v>
      </c>
      <c r="AV687" s="12" t="s">
        <v>79</v>
      </c>
      <c r="AW687" s="12" t="s">
        <v>26</v>
      </c>
      <c r="AX687" s="12" t="s">
        <v>69</v>
      </c>
      <c r="AY687" s="67" t="s">
        <v>147</v>
      </c>
    </row>
    <row r="688" spans="2:65" s="13" customFormat="1" x14ac:dyDescent="0.2">
      <c r="B688" s="70"/>
      <c r="D688" s="157" t="s">
        <v>158</v>
      </c>
      <c r="E688" s="71" t="s">
        <v>1</v>
      </c>
      <c r="F688" s="160" t="s">
        <v>1060</v>
      </c>
      <c r="H688" s="71" t="s">
        <v>1</v>
      </c>
      <c r="I688" s="111"/>
      <c r="L688" s="70"/>
      <c r="M688" s="72"/>
      <c r="T688" s="73"/>
      <c r="AT688" s="71" t="s">
        <v>158</v>
      </c>
      <c r="AU688" s="71" t="s">
        <v>79</v>
      </c>
      <c r="AV688" s="13" t="s">
        <v>77</v>
      </c>
      <c r="AW688" s="13" t="s">
        <v>26</v>
      </c>
      <c r="AX688" s="13" t="s">
        <v>69</v>
      </c>
      <c r="AY688" s="71" t="s">
        <v>147</v>
      </c>
    </row>
    <row r="689" spans="2:65" s="12" customFormat="1" x14ac:dyDescent="0.2">
      <c r="B689" s="66"/>
      <c r="D689" s="157" t="s">
        <v>158</v>
      </c>
      <c r="E689" s="67" t="s">
        <v>1</v>
      </c>
      <c r="F689" s="158" t="s">
        <v>774</v>
      </c>
      <c r="H689" s="159">
        <v>1.26</v>
      </c>
      <c r="I689" s="110"/>
      <c r="L689" s="66"/>
      <c r="M689" s="68"/>
      <c r="T689" s="69"/>
      <c r="AT689" s="67" t="s">
        <v>158</v>
      </c>
      <c r="AU689" s="67" t="s">
        <v>79</v>
      </c>
      <c r="AV689" s="12" t="s">
        <v>79</v>
      </c>
      <c r="AW689" s="12" t="s">
        <v>26</v>
      </c>
      <c r="AX689" s="12" t="s">
        <v>69</v>
      </c>
      <c r="AY689" s="67" t="s">
        <v>147</v>
      </c>
    </row>
    <row r="690" spans="2:65" s="14" customFormat="1" x14ac:dyDescent="0.2">
      <c r="B690" s="74"/>
      <c r="D690" s="157" t="s">
        <v>158</v>
      </c>
      <c r="E690" s="75" t="s">
        <v>1</v>
      </c>
      <c r="F690" s="161" t="s">
        <v>185</v>
      </c>
      <c r="H690" s="162">
        <v>10.959999999999999</v>
      </c>
      <c r="I690" s="112"/>
      <c r="L690" s="74"/>
      <c r="M690" s="76"/>
      <c r="T690" s="77"/>
      <c r="AT690" s="75" t="s">
        <v>158</v>
      </c>
      <c r="AU690" s="75" t="s">
        <v>79</v>
      </c>
      <c r="AV690" s="14" t="s">
        <v>153</v>
      </c>
      <c r="AW690" s="14" t="s">
        <v>26</v>
      </c>
      <c r="AX690" s="14" t="s">
        <v>77</v>
      </c>
      <c r="AY690" s="75" t="s">
        <v>147</v>
      </c>
    </row>
    <row r="691" spans="2:65" s="1" customFormat="1" ht="33" customHeight="1" x14ac:dyDescent="0.2">
      <c r="B691" s="21"/>
      <c r="C691" s="152" t="s">
        <v>1061</v>
      </c>
      <c r="D691" s="152" t="s">
        <v>149</v>
      </c>
      <c r="E691" s="153" t="s">
        <v>1062</v>
      </c>
      <c r="F691" s="154" t="s">
        <v>1063</v>
      </c>
      <c r="G691" s="155" t="s">
        <v>1646</v>
      </c>
      <c r="H691" s="156">
        <v>18</v>
      </c>
      <c r="I691" s="58"/>
      <c r="J691" s="128">
        <f>ROUND(I691*H691,2)</f>
        <v>0</v>
      </c>
      <c r="K691" s="129"/>
      <c r="L691" s="21"/>
      <c r="M691" s="60" t="s">
        <v>1</v>
      </c>
      <c r="N691" s="61" t="s">
        <v>34</v>
      </c>
      <c r="O691" s="62">
        <v>0</v>
      </c>
      <c r="P691" s="62">
        <f>O691*H691</f>
        <v>0</v>
      </c>
      <c r="Q691" s="62">
        <v>0</v>
      </c>
      <c r="R691" s="62">
        <f>Q691*H691</f>
        <v>0</v>
      </c>
      <c r="S691" s="62">
        <v>0</v>
      </c>
      <c r="T691" s="63">
        <f>S691*H691</f>
        <v>0</v>
      </c>
      <c r="AR691" s="64" t="s">
        <v>247</v>
      </c>
      <c r="AT691" s="64" t="s">
        <v>149</v>
      </c>
      <c r="AU691" s="64" t="s">
        <v>79</v>
      </c>
      <c r="AY691" s="17" t="s">
        <v>147</v>
      </c>
      <c r="BE691" s="65">
        <f>IF(N691="základní",J691,0)</f>
        <v>0</v>
      </c>
      <c r="BF691" s="65">
        <f>IF(N691="snížená",J691,0)</f>
        <v>0</v>
      </c>
      <c r="BG691" s="65">
        <f>IF(N691="zákl. přenesená",J691,0)</f>
        <v>0</v>
      </c>
      <c r="BH691" s="65">
        <f>IF(N691="sníž. přenesená",J691,0)</f>
        <v>0</v>
      </c>
      <c r="BI691" s="65">
        <f>IF(N691="nulová",J691,0)</f>
        <v>0</v>
      </c>
      <c r="BJ691" s="17" t="s">
        <v>77</v>
      </c>
      <c r="BK691" s="65">
        <f>ROUND(I691*H691,2)</f>
        <v>0</v>
      </c>
      <c r="BL691" s="17" t="s">
        <v>247</v>
      </c>
      <c r="BM691" s="64" t="s">
        <v>1064</v>
      </c>
    </row>
    <row r="692" spans="2:65" s="1" customFormat="1" ht="33" customHeight="1" x14ac:dyDescent="0.2">
      <c r="B692" s="21"/>
      <c r="C692" s="152" t="s">
        <v>1065</v>
      </c>
      <c r="D692" s="152" t="s">
        <v>149</v>
      </c>
      <c r="E692" s="153" t="s">
        <v>1066</v>
      </c>
      <c r="F692" s="154" t="s">
        <v>1644</v>
      </c>
      <c r="G692" s="155" t="s">
        <v>1646</v>
      </c>
      <c r="H692" s="156">
        <v>0</v>
      </c>
      <c r="I692" s="58"/>
      <c r="J692" s="128">
        <f>ROUND(I692*H692,2)</f>
        <v>0</v>
      </c>
      <c r="K692" s="129"/>
      <c r="L692" s="21"/>
      <c r="M692" s="60" t="s">
        <v>1</v>
      </c>
      <c r="N692" s="61" t="s">
        <v>34</v>
      </c>
      <c r="O692" s="62">
        <v>0</v>
      </c>
      <c r="P692" s="62">
        <f>O692*H692</f>
        <v>0</v>
      </c>
      <c r="Q692" s="62">
        <v>0</v>
      </c>
      <c r="R692" s="62">
        <f>Q692*H692</f>
        <v>0</v>
      </c>
      <c r="S692" s="62">
        <v>0</v>
      </c>
      <c r="T692" s="63">
        <f>S692*H692</f>
        <v>0</v>
      </c>
      <c r="AR692" s="64" t="s">
        <v>247</v>
      </c>
      <c r="AT692" s="64" t="s">
        <v>149</v>
      </c>
      <c r="AU692" s="64" t="s">
        <v>79</v>
      </c>
      <c r="AY692" s="17" t="s">
        <v>147</v>
      </c>
      <c r="BE692" s="65">
        <f>IF(N692="základní",J692,0)</f>
        <v>0</v>
      </c>
      <c r="BF692" s="65">
        <f>IF(N692="snížená",J692,0)</f>
        <v>0</v>
      </c>
      <c r="BG692" s="65">
        <f>IF(N692="zákl. přenesená",J692,0)</f>
        <v>0</v>
      </c>
      <c r="BH692" s="65">
        <f>IF(N692="sníž. přenesená",J692,0)</f>
        <v>0</v>
      </c>
      <c r="BI692" s="65">
        <f>IF(N692="nulová",J692,0)</f>
        <v>0</v>
      </c>
      <c r="BJ692" s="17" t="s">
        <v>77</v>
      </c>
      <c r="BK692" s="65">
        <f>ROUND(I692*H692,2)</f>
        <v>0</v>
      </c>
      <c r="BL692" s="17" t="s">
        <v>247</v>
      </c>
      <c r="BM692" s="64" t="s">
        <v>1067</v>
      </c>
    </row>
    <row r="693" spans="2:65" s="1" customFormat="1" ht="24.2" customHeight="1" x14ac:dyDescent="0.2">
      <c r="B693" s="21"/>
      <c r="C693" s="152" t="s">
        <v>1068</v>
      </c>
      <c r="D693" s="152" t="s">
        <v>149</v>
      </c>
      <c r="E693" s="153" t="s">
        <v>1069</v>
      </c>
      <c r="F693" s="154" t="s">
        <v>1070</v>
      </c>
      <c r="G693" s="155" t="s">
        <v>318</v>
      </c>
      <c r="H693" s="156">
        <v>80.64</v>
      </c>
      <c r="I693" s="58"/>
      <c r="J693" s="128">
        <f>ROUND(I693*H693,2)</f>
        <v>0</v>
      </c>
      <c r="K693" s="129"/>
      <c r="L693" s="21"/>
      <c r="M693" s="60" t="s">
        <v>1</v>
      </c>
      <c r="N693" s="61" t="s">
        <v>34</v>
      </c>
      <c r="O693" s="62">
        <v>0</v>
      </c>
      <c r="P693" s="62">
        <f>O693*H693</f>
        <v>0</v>
      </c>
      <c r="Q693" s="62">
        <v>0</v>
      </c>
      <c r="R693" s="62">
        <f>Q693*H693</f>
        <v>0</v>
      </c>
      <c r="S693" s="62">
        <v>0</v>
      </c>
      <c r="T693" s="63">
        <f>S693*H693</f>
        <v>0</v>
      </c>
      <c r="AR693" s="64" t="s">
        <v>247</v>
      </c>
      <c r="AT693" s="64" t="s">
        <v>149</v>
      </c>
      <c r="AU693" s="64" t="s">
        <v>79</v>
      </c>
      <c r="AY693" s="17" t="s">
        <v>147</v>
      </c>
      <c r="BE693" s="65">
        <f>IF(N693="základní",J693,0)</f>
        <v>0</v>
      </c>
      <c r="BF693" s="65">
        <f>IF(N693="snížená",J693,0)</f>
        <v>0</v>
      </c>
      <c r="BG693" s="65">
        <f>IF(N693="zákl. přenesená",J693,0)</f>
        <v>0</v>
      </c>
      <c r="BH693" s="65">
        <f>IF(N693="sníž. přenesená",J693,0)</f>
        <v>0</v>
      </c>
      <c r="BI693" s="65">
        <f>IF(N693="nulová",J693,0)</f>
        <v>0</v>
      </c>
      <c r="BJ693" s="17" t="s">
        <v>77</v>
      </c>
      <c r="BK693" s="65">
        <f>ROUND(I693*H693,2)</f>
        <v>0</v>
      </c>
      <c r="BL693" s="17" t="s">
        <v>247</v>
      </c>
      <c r="BM693" s="64" t="s">
        <v>1071</v>
      </c>
    </row>
    <row r="694" spans="2:65" s="13" customFormat="1" x14ac:dyDescent="0.2">
      <c r="B694" s="70"/>
      <c r="D694" s="157" t="s">
        <v>158</v>
      </c>
      <c r="E694" s="71" t="s">
        <v>1</v>
      </c>
      <c r="F694" s="160" t="s">
        <v>1072</v>
      </c>
      <c r="H694" s="71" t="s">
        <v>1</v>
      </c>
      <c r="I694" s="111"/>
      <c r="L694" s="70"/>
      <c r="M694" s="72"/>
      <c r="T694" s="73"/>
      <c r="AT694" s="71" t="s">
        <v>158</v>
      </c>
      <c r="AU694" s="71" t="s">
        <v>79</v>
      </c>
      <c r="AV694" s="13" t="s">
        <v>77</v>
      </c>
      <c r="AW694" s="13" t="s">
        <v>26</v>
      </c>
      <c r="AX694" s="13" t="s">
        <v>69</v>
      </c>
      <c r="AY694" s="71" t="s">
        <v>147</v>
      </c>
    </row>
    <row r="695" spans="2:65" s="12" customFormat="1" x14ac:dyDescent="0.2">
      <c r="B695" s="66"/>
      <c r="D695" s="157" t="s">
        <v>158</v>
      </c>
      <c r="E695" s="67" t="s">
        <v>1</v>
      </c>
      <c r="F695" s="158" t="s">
        <v>1073</v>
      </c>
      <c r="H695" s="159">
        <v>80.64</v>
      </c>
      <c r="I695" s="110"/>
      <c r="L695" s="66"/>
      <c r="M695" s="68"/>
      <c r="T695" s="69"/>
      <c r="AT695" s="67" t="s">
        <v>158</v>
      </c>
      <c r="AU695" s="67" t="s">
        <v>79</v>
      </c>
      <c r="AV695" s="12" t="s">
        <v>79</v>
      </c>
      <c r="AW695" s="12" t="s">
        <v>26</v>
      </c>
      <c r="AX695" s="12" t="s">
        <v>77</v>
      </c>
      <c r="AY695" s="67" t="s">
        <v>147</v>
      </c>
    </row>
    <row r="696" spans="2:65" s="1" customFormat="1" ht="33" customHeight="1" x14ac:dyDescent="0.2">
      <c r="B696" s="21"/>
      <c r="C696" s="152" t="s">
        <v>1074</v>
      </c>
      <c r="D696" s="152" t="s">
        <v>149</v>
      </c>
      <c r="E696" s="153" t="s">
        <v>1075</v>
      </c>
      <c r="F696" s="154" t="s">
        <v>1076</v>
      </c>
      <c r="G696" s="155" t="s">
        <v>1077</v>
      </c>
      <c r="H696" s="156">
        <v>1400.3</v>
      </c>
      <c r="I696" s="58"/>
      <c r="J696" s="128">
        <f>ROUND(I696*H696,2)</f>
        <v>0</v>
      </c>
      <c r="K696" s="129"/>
      <c r="L696" s="21"/>
      <c r="M696" s="60" t="s">
        <v>1</v>
      </c>
      <c r="N696" s="61" t="s">
        <v>34</v>
      </c>
      <c r="O696" s="62">
        <v>0</v>
      </c>
      <c r="P696" s="62">
        <f>O696*H696</f>
        <v>0</v>
      </c>
      <c r="Q696" s="62">
        <v>1E-3</v>
      </c>
      <c r="R696" s="62">
        <f>Q696*H696</f>
        <v>1.4002999999999999</v>
      </c>
      <c r="S696" s="62">
        <v>0</v>
      </c>
      <c r="T696" s="63">
        <f>S696*H696</f>
        <v>0</v>
      </c>
      <c r="AR696" s="64" t="s">
        <v>247</v>
      </c>
      <c r="AT696" s="64" t="s">
        <v>149</v>
      </c>
      <c r="AU696" s="64" t="s">
        <v>79</v>
      </c>
      <c r="AY696" s="17" t="s">
        <v>147</v>
      </c>
      <c r="BE696" s="65">
        <f>IF(N696="základní",J696,0)</f>
        <v>0</v>
      </c>
      <c r="BF696" s="65">
        <f>IF(N696="snížená",J696,0)</f>
        <v>0</v>
      </c>
      <c r="BG696" s="65">
        <f>IF(N696="zákl. přenesená",J696,0)</f>
        <v>0</v>
      </c>
      <c r="BH696" s="65">
        <f>IF(N696="sníž. přenesená",J696,0)</f>
        <v>0</v>
      </c>
      <c r="BI696" s="65">
        <f>IF(N696="nulová",J696,0)</f>
        <v>0</v>
      </c>
      <c r="BJ696" s="17" t="s">
        <v>77</v>
      </c>
      <c r="BK696" s="65">
        <f>ROUND(I696*H696,2)</f>
        <v>0</v>
      </c>
      <c r="BL696" s="17" t="s">
        <v>247</v>
      </c>
      <c r="BM696" s="64" t="s">
        <v>1078</v>
      </c>
    </row>
    <row r="697" spans="2:65" s="12" customFormat="1" x14ac:dyDescent="0.2">
      <c r="B697" s="66"/>
      <c r="D697" s="157" t="s">
        <v>158</v>
      </c>
      <c r="E697" s="67" t="s">
        <v>1</v>
      </c>
      <c r="F697" s="158">
        <v>1273</v>
      </c>
      <c r="H697" s="159">
        <v>1273</v>
      </c>
      <c r="I697" s="110"/>
      <c r="L697" s="66"/>
      <c r="M697" s="68"/>
      <c r="T697" s="69"/>
      <c r="AT697" s="67" t="s">
        <v>158</v>
      </c>
      <c r="AU697" s="67" t="s">
        <v>79</v>
      </c>
      <c r="AV697" s="12" t="s">
        <v>79</v>
      </c>
      <c r="AW697" s="12" t="s">
        <v>26</v>
      </c>
      <c r="AX697" s="12" t="s">
        <v>69</v>
      </c>
      <c r="AY697" s="67" t="s">
        <v>147</v>
      </c>
    </row>
    <row r="698" spans="2:65" s="13" customFormat="1" x14ac:dyDescent="0.2">
      <c r="B698" s="70"/>
      <c r="D698" s="157" t="s">
        <v>158</v>
      </c>
      <c r="E698" s="71" t="s">
        <v>1</v>
      </c>
      <c r="F698" s="160" t="s">
        <v>1079</v>
      </c>
      <c r="H698" s="71" t="s">
        <v>1</v>
      </c>
      <c r="I698" s="111"/>
      <c r="L698" s="70"/>
      <c r="M698" s="72"/>
      <c r="T698" s="73"/>
      <c r="AT698" s="71" t="s">
        <v>158</v>
      </c>
      <c r="AU698" s="71" t="s">
        <v>79</v>
      </c>
      <c r="AV698" s="13" t="s">
        <v>77</v>
      </c>
      <c r="AW698" s="13" t="s">
        <v>26</v>
      </c>
      <c r="AX698" s="13" t="s">
        <v>69</v>
      </c>
      <c r="AY698" s="71" t="s">
        <v>147</v>
      </c>
    </row>
    <row r="699" spans="2:65" s="12" customFormat="1" x14ac:dyDescent="0.2">
      <c r="B699" s="66"/>
      <c r="D699" s="157" t="s">
        <v>158</v>
      </c>
      <c r="E699" s="67" t="s">
        <v>1</v>
      </c>
      <c r="F699" s="158" t="s">
        <v>1656</v>
      </c>
      <c r="H699" s="159">
        <v>127.3</v>
      </c>
      <c r="I699" s="110"/>
      <c r="L699" s="66"/>
      <c r="M699" s="68"/>
      <c r="T699" s="69"/>
      <c r="AT699" s="67" t="s">
        <v>158</v>
      </c>
      <c r="AU699" s="67" t="s">
        <v>79</v>
      </c>
      <c r="AV699" s="12" t="s">
        <v>79</v>
      </c>
      <c r="AW699" s="12" t="s">
        <v>26</v>
      </c>
      <c r="AX699" s="12" t="s">
        <v>69</v>
      </c>
      <c r="AY699" s="67" t="s">
        <v>147</v>
      </c>
    </row>
    <row r="700" spans="2:65" s="14" customFormat="1" x14ac:dyDescent="0.2">
      <c r="B700" s="74"/>
      <c r="D700" s="157" t="s">
        <v>158</v>
      </c>
      <c r="E700" s="75" t="s">
        <v>1</v>
      </c>
      <c r="F700" s="161" t="s">
        <v>185</v>
      </c>
      <c r="H700" s="162">
        <v>1400.3</v>
      </c>
      <c r="I700" s="112"/>
      <c r="L700" s="74"/>
      <c r="M700" s="76"/>
      <c r="T700" s="77"/>
      <c r="AT700" s="75" t="s">
        <v>158</v>
      </c>
      <c r="AU700" s="75" t="s">
        <v>79</v>
      </c>
      <c r="AV700" s="14" t="s">
        <v>153</v>
      </c>
      <c r="AW700" s="14" t="s">
        <v>26</v>
      </c>
      <c r="AX700" s="14" t="s">
        <v>77</v>
      </c>
      <c r="AY700" s="75" t="s">
        <v>147</v>
      </c>
    </row>
    <row r="701" spans="2:65" s="1" customFormat="1" ht="24.2" customHeight="1" x14ac:dyDescent="0.2">
      <c r="B701" s="21"/>
      <c r="C701" s="152" t="s">
        <v>1080</v>
      </c>
      <c r="D701" s="152" t="s">
        <v>149</v>
      </c>
      <c r="E701" s="153" t="s">
        <v>1081</v>
      </c>
      <c r="F701" s="154" t="s">
        <v>1658</v>
      </c>
      <c r="G701" s="155" t="s">
        <v>1077</v>
      </c>
      <c r="H701" s="156">
        <v>3699.3</v>
      </c>
      <c r="I701" s="58"/>
      <c r="J701" s="128">
        <f>ROUND(I701*H701,2)</f>
        <v>0</v>
      </c>
      <c r="K701" s="129"/>
      <c r="L701" s="21"/>
      <c r="M701" s="60" t="s">
        <v>1</v>
      </c>
      <c r="N701" s="61" t="s">
        <v>34</v>
      </c>
      <c r="O701" s="62">
        <v>0</v>
      </c>
      <c r="P701" s="62">
        <f>O701*H701</f>
        <v>0</v>
      </c>
      <c r="Q701" s="62">
        <v>0</v>
      </c>
      <c r="R701" s="62">
        <f>Q701*H701</f>
        <v>0</v>
      </c>
      <c r="S701" s="62">
        <v>0</v>
      </c>
      <c r="T701" s="63">
        <f>S701*H701</f>
        <v>0</v>
      </c>
      <c r="AR701" s="64" t="s">
        <v>247</v>
      </c>
      <c r="AT701" s="64" t="s">
        <v>149</v>
      </c>
      <c r="AU701" s="64" t="s">
        <v>79</v>
      </c>
      <c r="AY701" s="17" t="s">
        <v>147</v>
      </c>
      <c r="BE701" s="65">
        <f>IF(N701="základní",J701,0)</f>
        <v>0</v>
      </c>
      <c r="BF701" s="65">
        <f>IF(N701="snížená",J701,0)</f>
        <v>0</v>
      </c>
      <c r="BG701" s="65">
        <f>IF(N701="zákl. přenesená",J701,0)</f>
        <v>0</v>
      </c>
      <c r="BH701" s="65">
        <f>IF(N701="sníž. přenesená",J701,0)</f>
        <v>0</v>
      </c>
      <c r="BI701" s="65">
        <f>IF(N701="nulová",J701,0)</f>
        <v>0</v>
      </c>
      <c r="BJ701" s="17" t="s">
        <v>77</v>
      </c>
      <c r="BK701" s="65">
        <f>ROUND(I701*H701,2)</f>
        <v>0</v>
      </c>
      <c r="BL701" s="17" t="s">
        <v>247</v>
      </c>
      <c r="BM701" s="64" t="s">
        <v>1082</v>
      </c>
    </row>
    <row r="702" spans="2:65" s="13" customFormat="1" x14ac:dyDescent="0.2">
      <c r="B702" s="70"/>
      <c r="D702" s="157" t="s">
        <v>158</v>
      </c>
      <c r="E702" s="71" t="s">
        <v>1</v>
      </c>
      <c r="F702" s="160" t="s">
        <v>1657</v>
      </c>
      <c r="H702" s="71" t="s">
        <v>1</v>
      </c>
      <c r="I702" s="111"/>
      <c r="L702" s="70"/>
      <c r="M702" s="72"/>
      <c r="T702" s="73"/>
      <c r="AT702" s="71" t="s">
        <v>158</v>
      </c>
      <c r="AU702" s="71" t="s">
        <v>79</v>
      </c>
      <c r="AV702" s="13" t="s">
        <v>77</v>
      </c>
      <c r="AW702" s="13" t="s">
        <v>26</v>
      </c>
      <c r="AX702" s="13" t="s">
        <v>69</v>
      </c>
      <c r="AY702" s="71" t="s">
        <v>147</v>
      </c>
    </row>
    <row r="703" spans="2:65" s="12" customFormat="1" x14ac:dyDescent="0.2">
      <c r="B703" s="66"/>
      <c r="D703" s="157" t="s">
        <v>158</v>
      </c>
      <c r="E703" s="67" t="s">
        <v>1</v>
      </c>
      <c r="F703" s="158">
        <v>336.3</v>
      </c>
      <c r="H703" s="159">
        <v>3699.3</v>
      </c>
      <c r="I703" s="110"/>
      <c r="L703" s="66"/>
      <c r="M703" s="68"/>
      <c r="T703" s="69"/>
      <c r="AT703" s="67" t="s">
        <v>158</v>
      </c>
      <c r="AU703" s="67" t="s">
        <v>79</v>
      </c>
      <c r="AV703" s="12" t="s">
        <v>79</v>
      </c>
      <c r="AW703" s="12" t="s">
        <v>26</v>
      </c>
      <c r="AX703" s="12" t="s">
        <v>77</v>
      </c>
      <c r="AY703" s="67" t="s">
        <v>147</v>
      </c>
    </row>
    <row r="704" spans="2:65" s="1" customFormat="1" ht="33" customHeight="1" x14ac:dyDescent="0.2">
      <c r="B704" s="21"/>
      <c r="C704" s="152" t="s">
        <v>1083</v>
      </c>
      <c r="D704" s="152" t="s">
        <v>149</v>
      </c>
      <c r="E704" s="153" t="s">
        <v>1084</v>
      </c>
      <c r="F704" s="154" t="s">
        <v>1085</v>
      </c>
      <c r="G704" s="155" t="s">
        <v>318</v>
      </c>
      <c r="H704" s="156">
        <v>29.72</v>
      </c>
      <c r="I704" s="58"/>
      <c r="J704" s="128">
        <f>ROUND(I704*H704,2)</f>
        <v>0</v>
      </c>
      <c r="K704" s="129"/>
      <c r="L704" s="21"/>
      <c r="M704" s="60" t="s">
        <v>1</v>
      </c>
      <c r="N704" s="61" t="s">
        <v>34</v>
      </c>
      <c r="O704" s="62">
        <v>0</v>
      </c>
      <c r="P704" s="62">
        <f>O704*H704</f>
        <v>0</v>
      </c>
      <c r="Q704" s="62">
        <v>0</v>
      </c>
      <c r="R704" s="62">
        <f>Q704*H704</f>
        <v>0</v>
      </c>
      <c r="S704" s="62">
        <v>0</v>
      </c>
      <c r="T704" s="63">
        <f>S704*H704</f>
        <v>0</v>
      </c>
      <c r="AR704" s="64" t="s">
        <v>247</v>
      </c>
      <c r="AT704" s="64" t="s">
        <v>149</v>
      </c>
      <c r="AU704" s="64" t="s">
        <v>79</v>
      </c>
      <c r="AY704" s="17" t="s">
        <v>147</v>
      </c>
      <c r="BE704" s="65">
        <f>IF(N704="základní",J704,0)</f>
        <v>0</v>
      </c>
      <c r="BF704" s="65">
        <f>IF(N704="snížená",J704,0)</f>
        <v>0</v>
      </c>
      <c r="BG704" s="65">
        <f>IF(N704="zákl. přenesená",J704,0)</f>
        <v>0</v>
      </c>
      <c r="BH704" s="65">
        <f>IF(N704="sníž. přenesená",J704,0)</f>
        <v>0</v>
      </c>
      <c r="BI704" s="65">
        <f>IF(N704="nulová",J704,0)</f>
        <v>0</v>
      </c>
      <c r="BJ704" s="17" t="s">
        <v>77</v>
      </c>
      <c r="BK704" s="65">
        <f>ROUND(I704*H704,2)</f>
        <v>0</v>
      </c>
      <c r="BL704" s="17" t="s">
        <v>247</v>
      </c>
      <c r="BM704" s="64" t="s">
        <v>1086</v>
      </c>
    </row>
    <row r="705" spans="2:65" s="13" customFormat="1" x14ac:dyDescent="0.2">
      <c r="B705" s="70"/>
      <c r="D705" s="157" t="s">
        <v>158</v>
      </c>
      <c r="E705" s="71" t="s">
        <v>1</v>
      </c>
      <c r="F705" s="160" t="s">
        <v>667</v>
      </c>
      <c r="H705" s="71" t="s">
        <v>1</v>
      </c>
      <c r="I705" s="111"/>
      <c r="L705" s="70"/>
      <c r="M705" s="72"/>
      <c r="T705" s="73"/>
      <c r="AT705" s="71" t="s">
        <v>158</v>
      </c>
      <c r="AU705" s="71" t="s">
        <v>79</v>
      </c>
      <c r="AV705" s="13" t="s">
        <v>77</v>
      </c>
      <c r="AW705" s="13" t="s">
        <v>26</v>
      </c>
      <c r="AX705" s="13" t="s">
        <v>69</v>
      </c>
      <c r="AY705" s="71" t="s">
        <v>147</v>
      </c>
    </row>
    <row r="706" spans="2:65" s="12" customFormat="1" x14ac:dyDescent="0.2">
      <c r="B706" s="66"/>
      <c r="D706" s="157" t="s">
        <v>158</v>
      </c>
      <c r="E706" s="67" t="s">
        <v>1</v>
      </c>
      <c r="F706" s="158" t="s">
        <v>1087</v>
      </c>
      <c r="H706" s="159">
        <v>29.72</v>
      </c>
      <c r="I706" s="110"/>
      <c r="L706" s="66"/>
      <c r="M706" s="68"/>
      <c r="T706" s="69"/>
      <c r="AT706" s="67" t="s">
        <v>158</v>
      </c>
      <c r="AU706" s="67" t="s">
        <v>79</v>
      </c>
      <c r="AV706" s="12" t="s">
        <v>79</v>
      </c>
      <c r="AW706" s="12" t="s">
        <v>26</v>
      </c>
      <c r="AX706" s="12" t="s">
        <v>77</v>
      </c>
      <c r="AY706" s="67" t="s">
        <v>147</v>
      </c>
    </row>
    <row r="707" spans="2:65" s="1" customFormat="1" ht="24.2" customHeight="1" x14ac:dyDescent="0.2">
      <c r="B707" s="21"/>
      <c r="C707" s="152" t="s">
        <v>1088</v>
      </c>
      <c r="D707" s="152" t="s">
        <v>149</v>
      </c>
      <c r="E707" s="153" t="s">
        <v>1089</v>
      </c>
      <c r="F707" s="154" t="s">
        <v>1090</v>
      </c>
      <c r="G707" s="155" t="s">
        <v>318</v>
      </c>
      <c r="H707" s="156">
        <v>7.17</v>
      </c>
      <c r="I707" s="58"/>
      <c r="J707" s="128">
        <f>ROUND(I707*H707,2)</f>
        <v>0</v>
      </c>
      <c r="K707" s="129"/>
      <c r="L707" s="21"/>
      <c r="M707" s="60" t="s">
        <v>1</v>
      </c>
      <c r="N707" s="61" t="s">
        <v>34</v>
      </c>
      <c r="O707" s="62">
        <v>0</v>
      </c>
      <c r="P707" s="62">
        <f>O707*H707</f>
        <v>0</v>
      </c>
      <c r="Q707" s="62">
        <v>0</v>
      </c>
      <c r="R707" s="62">
        <f>Q707*H707</f>
        <v>0</v>
      </c>
      <c r="S707" s="62">
        <v>0</v>
      </c>
      <c r="T707" s="63">
        <f>S707*H707</f>
        <v>0</v>
      </c>
      <c r="AR707" s="64" t="s">
        <v>247</v>
      </c>
      <c r="AT707" s="64" t="s">
        <v>149</v>
      </c>
      <c r="AU707" s="64" t="s">
        <v>79</v>
      </c>
      <c r="AY707" s="17" t="s">
        <v>147</v>
      </c>
      <c r="BE707" s="65">
        <f>IF(N707="základní",J707,0)</f>
        <v>0</v>
      </c>
      <c r="BF707" s="65">
        <f>IF(N707="snížená",J707,0)</f>
        <v>0</v>
      </c>
      <c r="BG707" s="65">
        <f>IF(N707="zákl. přenesená",J707,0)</f>
        <v>0</v>
      </c>
      <c r="BH707" s="65">
        <f>IF(N707="sníž. přenesená",J707,0)</f>
        <v>0</v>
      </c>
      <c r="BI707" s="65">
        <f>IF(N707="nulová",J707,0)</f>
        <v>0</v>
      </c>
      <c r="BJ707" s="17" t="s">
        <v>77</v>
      </c>
      <c r="BK707" s="65">
        <f>ROUND(I707*H707,2)</f>
        <v>0</v>
      </c>
      <c r="BL707" s="17" t="s">
        <v>247</v>
      </c>
      <c r="BM707" s="64" t="s">
        <v>1091</v>
      </c>
    </row>
    <row r="708" spans="2:65" s="13" customFormat="1" x14ac:dyDescent="0.2">
      <c r="B708" s="70"/>
      <c r="D708" s="157" t="s">
        <v>158</v>
      </c>
      <c r="E708" s="71" t="s">
        <v>1</v>
      </c>
      <c r="F708" s="160" t="s">
        <v>667</v>
      </c>
      <c r="H708" s="71" t="s">
        <v>1</v>
      </c>
      <c r="I708" s="111"/>
      <c r="L708" s="70"/>
      <c r="M708" s="72"/>
      <c r="T708" s="73"/>
      <c r="AT708" s="71" t="s">
        <v>158</v>
      </c>
      <c r="AU708" s="71" t="s">
        <v>79</v>
      </c>
      <c r="AV708" s="13" t="s">
        <v>77</v>
      </c>
      <c r="AW708" s="13" t="s">
        <v>26</v>
      </c>
      <c r="AX708" s="13" t="s">
        <v>69</v>
      </c>
      <c r="AY708" s="71" t="s">
        <v>147</v>
      </c>
    </row>
    <row r="709" spans="2:65" s="12" customFormat="1" x14ac:dyDescent="0.2">
      <c r="B709" s="66"/>
      <c r="D709" s="157" t="s">
        <v>158</v>
      </c>
      <c r="E709" s="67" t="s">
        <v>1</v>
      </c>
      <c r="F709" s="158" t="s">
        <v>1092</v>
      </c>
      <c r="H709" s="159">
        <v>7.17</v>
      </c>
      <c r="I709" s="110"/>
      <c r="L709" s="66"/>
      <c r="M709" s="68"/>
      <c r="T709" s="69"/>
      <c r="AT709" s="67" t="s">
        <v>158</v>
      </c>
      <c r="AU709" s="67" t="s">
        <v>79</v>
      </c>
      <c r="AV709" s="12" t="s">
        <v>79</v>
      </c>
      <c r="AW709" s="12" t="s">
        <v>26</v>
      </c>
      <c r="AX709" s="12" t="s">
        <v>77</v>
      </c>
      <c r="AY709" s="67" t="s">
        <v>147</v>
      </c>
    </row>
    <row r="710" spans="2:65" s="1" customFormat="1" ht="21.75" customHeight="1" x14ac:dyDescent="0.2">
      <c r="B710" s="21"/>
      <c r="C710" s="152" t="s">
        <v>1093</v>
      </c>
      <c r="D710" s="152" t="s">
        <v>149</v>
      </c>
      <c r="E710" s="153" t="s">
        <v>1094</v>
      </c>
      <c r="F710" s="154" t="s">
        <v>1095</v>
      </c>
      <c r="G710" s="155" t="s">
        <v>318</v>
      </c>
      <c r="H710" s="156">
        <v>29.72</v>
      </c>
      <c r="I710" s="58"/>
      <c r="J710" s="128">
        <f>ROUND(I710*H710,2)</f>
        <v>0</v>
      </c>
      <c r="K710" s="129"/>
      <c r="L710" s="21"/>
      <c r="M710" s="60" t="s">
        <v>1</v>
      </c>
      <c r="N710" s="61" t="s">
        <v>34</v>
      </c>
      <c r="O710" s="62">
        <v>0</v>
      </c>
      <c r="P710" s="62">
        <f>O710*H710</f>
        <v>0</v>
      </c>
      <c r="Q710" s="62">
        <v>0</v>
      </c>
      <c r="R710" s="62">
        <f>Q710*H710</f>
        <v>0</v>
      </c>
      <c r="S710" s="62">
        <v>0</v>
      </c>
      <c r="T710" s="63">
        <f>S710*H710</f>
        <v>0</v>
      </c>
      <c r="AR710" s="64" t="s">
        <v>247</v>
      </c>
      <c r="AT710" s="64" t="s">
        <v>149</v>
      </c>
      <c r="AU710" s="64" t="s">
        <v>79</v>
      </c>
      <c r="AY710" s="17" t="s">
        <v>147</v>
      </c>
      <c r="BE710" s="65">
        <f>IF(N710="základní",J710,0)</f>
        <v>0</v>
      </c>
      <c r="BF710" s="65">
        <f>IF(N710="snížená",J710,0)</f>
        <v>0</v>
      </c>
      <c r="BG710" s="65">
        <f>IF(N710="zákl. přenesená",J710,0)</f>
        <v>0</v>
      </c>
      <c r="BH710" s="65">
        <f>IF(N710="sníž. přenesená",J710,0)</f>
        <v>0</v>
      </c>
      <c r="BI710" s="65">
        <f>IF(N710="nulová",J710,0)</f>
        <v>0</v>
      </c>
      <c r="BJ710" s="17" t="s">
        <v>77</v>
      </c>
      <c r="BK710" s="65">
        <f>ROUND(I710*H710,2)</f>
        <v>0</v>
      </c>
      <c r="BL710" s="17" t="s">
        <v>247</v>
      </c>
      <c r="BM710" s="64" t="s">
        <v>1096</v>
      </c>
    </row>
    <row r="711" spans="2:65" s="13" customFormat="1" x14ac:dyDescent="0.2">
      <c r="B711" s="70"/>
      <c r="D711" s="157" t="s">
        <v>158</v>
      </c>
      <c r="E711" s="71" t="s">
        <v>1</v>
      </c>
      <c r="F711" s="160" t="s">
        <v>667</v>
      </c>
      <c r="H711" s="71" t="s">
        <v>1</v>
      </c>
      <c r="I711" s="111"/>
      <c r="L711" s="70"/>
      <c r="M711" s="72"/>
      <c r="T711" s="73"/>
      <c r="AT711" s="71" t="s">
        <v>158</v>
      </c>
      <c r="AU711" s="71" t="s">
        <v>79</v>
      </c>
      <c r="AV711" s="13" t="s">
        <v>77</v>
      </c>
      <c r="AW711" s="13" t="s">
        <v>26</v>
      </c>
      <c r="AX711" s="13" t="s">
        <v>69</v>
      </c>
      <c r="AY711" s="71" t="s">
        <v>147</v>
      </c>
    </row>
    <row r="712" spans="2:65" s="12" customFormat="1" x14ac:dyDescent="0.2">
      <c r="B712" s="66"/>
      <c r="D712" s="157" t="s">
        <v>158</v>
      </c>
      <c r="E712" s="67" t="s">
        <v>1</v>
      </c>
      <c r="F712" s="158" t="s">
        <v>1097</v>
      </c>
      <c r="H712" s="159">
        <v>29.72</v>
      </c>
      <c r="I712" s="110"/>
      <c r="L712" s="66"/>
      <c r="M712" s="68"/>
      <c r="T712" s="69"/>
      <c r="AT712" s="67" t="s">
        <v>158</v>
      </c>
      <c r="AU712" s="67" t="s">
        <v>79</v>
      </c>
      <c r="AV712" s="12" t="s">
        <v>79</v>
      </c>
      <c r="AW712" s="12" t="s">
        <v>26</v>
      </c>
      <c r="AX712" s="12" t="s">
        <v>69</v>
      </c>
      <c r="AY712" s="67" t="s">
        <v>147</v>
      </c>
    </row>
    <row r="713" spans="2:65" s="14" customFormat="1" x14ac:dyDescent="0.2">
      <c r="B713" s="74"/>
      <c r="D713" s="157" t="s">
        <v>158</v>
      </c>
      <c r="E713" s="75" t="s">
        <v>1</v>
      </c>
      <c r="F713" s="161" t="s">
        <v>185</v>
      </c>
      <c r="H713" s="162">
        <v>29.72</v>
      </c>
      <c r="I713" s="112"/>
      <c r="L713" s="74"/>
      <c r="M713" s="76"/>
      <c r="T713" s="77"/>
      <c r="AT713" s="75" t="s">
        <v>158</v>
      </c>
      <c r="AU713" s="75" t="s">
        <v>79</v>
      </c>
      <c r="AV713" s="14" t="s">
        <v>153</v>
      </c>
      <c r="AW713" s="14" t="s">
        <v>26</v>
      </c>
      <c r="AX713" s="14" t="s">
        <v>77</v>
      </c>
      <c r="AY713" s="75" t="s">
        <v>147</v>
      </c>
    </row>
    <row r="714" spans="2:65" s="1" customFormat="1" ht="37.9" customHeight="1" x14ac:dyDescent="0.2">
      <c r="B714" s="21"/>
      <c r="C714" s="152" t="s">
        <v>1098</v>
      </c>
      <c r="D714" s="152" t="s">
        <v>149</v>
      </c>
      <c r="E714" s="153" t="s">
        <v>1099</v>
      </c>
      <c r="F714" s="154" t="s">
        <v>1100</v>
      </c>
      <c r="G714" s="155" t="s">
        <v>152</v>
      </c>
      <c r="H714" s="156">
        <v>46.7</v>
      </c>
      <c r="I714" s="58"/>
      <c r="J714" s="128">
        <f>ROUND(I714*H714,2)</f>
        <v>0</v>
      </c>
      <c r="K714" s="129"/>
      <c r="L714" s="21"/>
      <c r="M714" s="60" t="s">
        <v>1</v>
      </c>
      <c r="N714" s="61" t="s">
        <v>34</v>
      </c>
      <c r="O714" s="62">
        <v>0</v>
      </c>
      <c r="P714" s="62">
        <f>O714*H714</f>
        <v>0</v>
      </c>
      <c r="Q714" s="62">
        <v>0</v>
      </c>
      <c r="R714" s="62">
        <f>Q714*H714</f>
        <v>0</v>
      </c>
      <c r="S714" s="62">
        <v>0</v>
      </c>
      <c r="T714" s="63">
        <f>S714*H714</f>
        <v>0</v>
      </c>
      <c r="AR714" s="64" t="s">
        <v>247</v>
      </c>
      <c r="AT714" s="64" t="s">
        <v>149</v>
      </c>
      <c r="AU714" s="64" t="s">
        <v>79</v>
      </c>
      <c r="AY714" s="17" t="s">
        <v>147</v>
      </c>
      <c r="BE714" s="65">
        <f>IF(N714="základní",J714,0)</f>
        <v>0</v>
      </c>
      <c r="BF714" s="65">
        <f>IF(N714="snížená",J714,0)</f>
        <v>0</v>
      </c>
      <c r="BG714" s="65">
        <f>IF(N714="zákl. přenesená",J714,0)</f>
        <v>0</v>
      </c>
      <c r="BH714" s="65">
        <f>IF(N714="sníž. přenesená",J714,0)</f>
        <v>0</v>
      </c>
      <c r="BI714" s="65">
        <f>IF(N714="nulová",J714,0)</f>
        <v>0</v>
      </c>
      <c r="BJ714" s="17" t="s">
        <v>77</v>
      </c>
      <c r="BK714" s="65">
        <f>ROUND(I714*H714,2)</f>
        <v>0</v>
      </c>
      <c r="BL714" s="17" t="s">
        <v>247</v>
      </c>
      <c r="BM714" s="64" t="s">
        <v>1101</v>
      </c>
    </row>
    <row r="715" spans="2:65" s="13" customFormat="1" x14ac:dyDescent="0.2">
      <c r="B715" s="70"/>
      <c r="D715" s="157" t="s">
        <v>158</v>
      </c>
      <c r="E715" s="71" t="s">
        <v>1</v>
      </c>
      <c r="F715" s="160" t="s">
        <v>756</v>
      </c>
      <c r="H715" s="71" t="s">
        <v>1</v>
      </c>
      <c r="I715" s="111"/>
      <c r="L715" s="70"/>
      <c r="M715" s="72"/>
      <c r="T715" s="73"/>
      <c r="AT715" s="71" t="s">
        <v>158</v>
      </c>
      <c r="AU715" s="71" t="s">
        <v>79</v>
      </c>
      <c r="AV715" s="13" t="s">
        <v>77</v>
      </c>
      <c r="AW715" s="13" t="s">
        <v>26</v>
      </c>
      <c r="AX715" s="13" t="s">
        <v>69</v>
      </c>
      <c r="AY715" s="71" t="s">
        <v>147</v>
      </c>
    </row>
    <row r="716" spans="2:65" s="12" customFormat="1" x14ac:dyDescent="0.2">
      <c r="B716" s="66"/>
      <c r="D716" s="157" t="s">
        <v>158</v>
      </c>
      <c r="E716" s="67" t="s">
        <v>1</v>
      </c>
      <c r="F716" s="158" t="s">
        <v>1102</v>
      </c>
      <c r="H716" s="159">
        <v>46.7</v>
      </c>
      <c r="I716" s="110"/>
      <c r="L716" s="66"/>
      <c r="M716" s="68"/>
      <c r="T716" s="69"/>
      <c r="AT716" s="67" t="s">
        <v>158</v>
      </c>
      <c r="AU716" s="67" t="s">
        <v>79</v>
      </c>
      <c r="AV716" s="12" t="s">
        <v>79</v>
      </c>
      <c r="AW716" s="12" t="s">
        <v>26</v>
      </c>
      <c r="AX716" s="12" t="s">
        <v>77</v>
      </c>
      <c r="AY716" s="67" t="s">
        <v>147</v>
      </c>
    </row>
    <row r="717" spans="2:65" s="1" customFormat="1" ht="24.2" customHeight="1" x14ac:dyDescent="0.2">
      <c r="B717" s="21"/>
      <c r="C717" s="152" t="s">
        <v>1103</v>
      </c>
      <c r="D717" s="152" t="s">
        <v>149</v>
      </c>
      <c r="E717" s="153" t="s">
        <v>1104</v>
      </c>
      <c r="F717" s="154" t="s">
        <v>1105</v>
      </c>
      <c r="G717" s="155" t="s">
        <v>152</v>
      </c>
      <c r="H717" s="156">
        <v>45.6</v>
      </c>
      <c r="I717" s="58"/>
      <c r="J717" s="128">
        <f>ROUND(I717*H717,2)</f>
        <v>0</v>
      </c>
      <c r="K717" s="129"/>
      <c r="L717" s="21"/>
      <c r="M717" s="60" t="s">
        <v>1</v>
      </c>
      <c r="N717" s="61" t="s">
        <v>34</v>
      </c>
      <c r="O717" s="62">
        <v>0</v>
      </c>
      <c r="P717" s="62">
        <f>O717*H717</f>
        <v>0</v>
      </c>
      <c r="Q717" s="62">
        <v>0</v>
      </c>
      <c r="R717" s="62">
        <f>Q717*H717</f>
        <v>0</v>
      </c>
      <c r="S717" s="62">
        <v>0</v>
      </c>
      <c r="T717" s="63">
        <f>S717*H717</f>
        <v>0</v>
      </c>
      <c r="AR717" s="64" t="s">
        <v>247</v>
      </c>
      <c r="AT717" s="64" t="s">
        <v>149</v>
      </c>
      <c r="AU717" s="64" t="s">
        <v>79</v>
      </c>
      <c r="AY717" s="17" t="s">
        <v>147</v>
      </c>
      <c r="BE717" s="65">
        <f>IF(N717="základní",J717,0)</f>
        <v>0</v>
      </c>
      <c r="BF717" s="65">
        <f>IF(N717="snížená",J717,0)</f>
        <v>0</v>
      </c>
      <c r="BG717" s="65">
        <f>IF(N717="zákl. přenesená",J717,0)</f>
        <v>0</v>
      </c>
      <c r="BH717" s="65">
        <f>IF(N717="sníž. přenesená",J717,0)</f>
        <v>0</v>
      </c>
      <c r="BI717" s="65">
        <f>IF(N717="nulová",J717,0)</f>
        <v>0</v>
      </c>
      <c r="BJ717" s="17" t="s">
        <v>77</v>
      </c>
      <c r="BK717" s="65">
        <f>ROUND(I717*H717,2)</f>
        <v>0</v>
      </c>
      <c r="BL717" s="17" t="s">
        <v>247</v>
      </c>
      <c r="BM717" s="64" t="s">
        <v>1106</v>
      </c>
    </row>
    <row r="718" spans="2:65" s="13" customFormat="1" x14ac:dyDescent="0.2">
      <c r="B718" s="70"/>
      <c r="D718" s="157" t="s">
        <v>158</v>
      </c>
      <c r="E718" s="71" t="s">
        <v>1</v>
      </c>
      <c r="F718" s="160" t="s">
        <v>756</v>
      </c>
      <c r="H718" s="71" t="s">
        <v>1</v>
      </c>
      <c r="I718" s="111"/>
      <c r="L718" s="70"/>
      <c r="M718" s="72"/>
      <c r="T718" s="73"/>
      <c r="AT718" s="71" t="s">
        <v>158</v>
      </c>
      <c r="AU718" s="71" t="s">
        <v>79</v>
      </c>
      <c r="AV718" s="13" t="s">
        <v>77</v>
      </c>
      <c r="AW718" s="13" t="s">
        <v>26</v>
      </c>
      <c r="AX718" s="13" t="s">
        <v>69</v>
      </c>
      <c r="AY718" s="71" t="s">
        <v>147</v>
      </c>
    </row>
    <row r="719" spans="2:65" s="12" customFormat="1" x14ac:dyDescent="0.2">
      <c r="B719" s="66"/>
      <c r="D719" s="157" t="s">
        <v>158</v>
      </c>
      <c r="E719" s="67" t="s">
        <v>1</v>
      </c>
      <c r="F719" s="158" t="s">
        <v>1107</v>
      </c>
      <c r="H719" s="159">
        <v>44.4</v>
      </c>
      <c r="I719" s="110"/>
      <c r="L719" s="66"/>
      <c r="M719" s="68"/>
      <c r="T719" s="69"/>
      <c r="AT719" s="67" t="s">
        <v>158</v>
      </c>
      <c r="AU719" s="67" t="s">
        <v>79</v>
      </c>
      <c r="AV719" s="12" t="s">
        <v>79</v>
      </c>
      <c r="AW719" s="12" t="s">
        <v>26</v>
      </c>
      <c r="AX719" s="12" t="s">
        <v>69</v>
      </c>
      <c r="AY719" s="67" t="s">
        <v>147</v>
      </c>
    </row>
    <row r="720" spans="2:65" s="13" customFormat="1" x14ac:dyDescent="0.2">
      <c r="B720" s="70"/>
      <c r="D720" s="157" t="s">
        <v>158</v>
      </c>
      <c r="E720" s="71" t="s">
        <v>1</v>
      </c>
      <c r="F720" s="160" t="s">
        <v>773</v>
      </c>
      <c r="H720" s="71" t="s">
        <v>1</v>
      </c>
      <c r="I720" s="111"/>
      <c r="L720" s="70"/>
      <c r="M720" s="72"/>
      <c r="T720" s="73"/>
      <c r="AT720" s="71" t="s">
        <v>158</v>
      </c>
      <c r="AU720" s="71" t="s">
        <v>79</v>
      </c>
      <c r="AV720" s="13" t="s">
        <v>77</v>
      </c>
      <c r="AW720" s="13" t="s">
        <v>26</v>
      </c>
      <c r="AX720" s="13" t="s">
        <v>69</v>
      </c>
      <c r="AY720" s="71" t="s">
        <v>147</v>
      </c>
    </row>
    <row r="721" spans="2:65" s="12" customFormat="1" x14ac:dyDescent="0.2">
      <c r="B721" s="66"/>
      <c r="D721" s="157" t="s">
        <v>158</v>
      </c>
      <c r="E721" s="67" t="s">
        <v>1</v>
      </c>
      <c r="F721" s="158" t="s">
        <v>1108</v>
      </c>
      <c r="H721" s="159">
        <v>1.2</v>
      </c>
      <c r="I721" s="110"/>
      <c r="L721" s="66"/>
      <c r="M721" s="68"/>
      <c r="T721" s="69"/>
      <c r="AT721" s="67" t="s">
        <v>158</v>
      </c>
      <c r="AU721" s="67" t="s">
        <v>79</v>
      </c>
      <c r="AV721" s="12" t="s">
        <v>79</v>
      </c>
      <c r="AW721" s="12" t="s">
        <v>26</v>
      </c>
      <c r="AX721" s="12" t="s">
        <v>69</v>
      </c>
      <c r="AY721" s="67" t="s">
        <v>147</v>
      </c>
    </row>
    <row r="722" spans="2:65" s="14" customFormat="1" x14ac:dyDescent="0.2">
      <c r="B722" s="74"/>
      <c r="D722" s="157" t="s">
        <v>158</v>
      </c>
      <c r="E722" s="75" t="s">
        <v>1</v>
      </c>
      <c r="F722" s="161" t="s">
        <v>185</v>
      </c>
      <c r="H722" s="162">
        <v>45.6</v>
      </c>
      <c r="I722" s="112"/>
      <c r="L722" s="74"/>
      <c r="M722" s="76"/>
      <c r="T722" s="77"/>
      <c r="AT722" s="75" t="s">
        <v>158</v>
      </c>
      <c r="AU722" s="75" t="s">
        <v>79</v>
      </c>
      <c r="AV722" s="14" t="s">
        <v>153</v>
      </c>
      <c r="AW722" s="14" t="s">
        <v>26</v>
      </c>
      <c r="AX722" s="14" t="s">
        <v>77</v>
      </c>
      <c r="AY722" s="75" t="s">
        <v>147</v>
      </c>
    </row>
    <row r="723" spans="2:65" s="1" customFormat="1" ht="24.2" customHeight="1" x14ac:dyDescent="0.2">
      <c r="B723" s="21"/>
      <c r="C723" s="152" t="s">
        <v>1109</v>
      </c>
      <c r="D723" s="152" t="s">
        <v>149</v>
      </c>
      <c r="E723" s="153" t="s">
        <v>1110</v>
      </c>
      <c r="F723" s="154" t="s">
        <v>1111</v>
      </c>
      <c r="G723" s="155" t="s">
        <v>152</v>
      </c>
      <c r="H723" s="156">
        <v>13.1</v>
      </c>
      <c r="I723" s="58"/>
      <c r="J723" s="128">
        <f>ROUND(I723*H723,2)</f>
        <v>0</v>
      </c>
      <c r="K723" s="129"/>
      <c r="L723" s="21"/>
      <c r="M723" s="60" t="s">
        <v>1</v>
      </c>
      <c r="N723" s="61" t="s">
        <v>34</v>
      </c>
      <c r="O723" s="62">
        <v>0</v>
      </c>
      <c r="P723" s="62">
        <f>O723*H723</f>
        <v>0</v>
      </c>
      <c r="Q723" s="62">
        <v>0</v>
      </c>
      <c r="R723" s="62">
        <f>Q723*H723</f>
        <v>0</v>
      </c>
      <c r="S723" s="62">
        <v>0</v>
      </c>
      <c r="T723" s="63">
        <f>S723*H723</f>
        <v>0</v>
      </c>
      <c r="AR723" s="64" t="s">
        <v>247</v>
      </c>
      <c r="AT723" s="64" t="s">
        <v>149</v>
      </c>
      <c r="AU723" s="64" t="s">
        <v>79</v>
      </c>
      <c r="AY723" s="17" t="s">
        <v>147</v>
      </c>
      <c r="BE723" s="65">
        <f>IF(N723="základní",J723,0)</f>
        <v>0</v>
      </c>
      <c r="BF723" s="65">
        <f>IF(N723="snížená",J723,0)</f>
        <v>0</v>
      </c>
      <c r="BG723" s="65">
        <f>IF(N723="zákl. přenesená",J723,0)</f>
        <v>0</v>
      </c>
      <c r="BH723" s="65">
        <f>IF(N723="sníž. přenesená",J723,0)</f>
        <v>0</v>
      </c>
      <c r="BI723" s="65">
        <f>IF(N723="nulová",J723,0)</f>
        <v>0</v>
      </c>
      <c r="BJ723" s="17" t="s">
        <v>77</v>
      </c>
      <c r="BK723" s="65">
        <f>ROUND(I723*H723,2)</f>
        <v>0</v>
      </c>
      <c r="BL723" s="17" t="s">
        <v>247</v>
      </c>
      <c r="BM723" s="64" t="s">
        <v>1112</v>
      </c>
    </row>
    <row r="724" spans="2:65" s="1" customFormat="1" ht="33" customHeight="1" x14ac:dyDescent="0.2">
      <c r="B724" s="21"/>
      <c r="C724" s="152" t="s">
        <v>1113</v>
      </c>
      <c r="D724" s="152" t="s">
        <v>149</v>
      </c>
      <c r="E724" s="153" t="s">
        <v>1114</v>
      </c>
      <c r="F724" s="154" t="s">
        <v>1647</v>
      </c>
      <c r="G724" s="155" t="s">
        <v>152</v>
      </c>
      <c r="H724" s="156">
        <v>22.16</v>
      </c>
      <c r="I724" s="58"/>
      <c r="J724" s="128">
        <f>ROUND(I724*H724,2)</f>
        <v>0</v>
      </c>
      <c r="K724" s="129"/>
      <c r="L724" s="21"/>
      <c r="M724" s="60" t="s">
        <v>1</v>
      </c>
      <c r="N724" s="61" t="s">
        <v>34</v>
      </c>
      <c r="O724" s="62">
        <v>0</v>
      </c>
      <c r="P724" s="62">
        <f>O724*H724</f>
        <v>0</v>
      </c>
      <c r="Q724" s="62">
        <v>0</v>
      </c>
      <c r="R724" s="62">
        <f>Q724*H724</f>
        <v>0</v>
      </c>
      <c r="S724" s="62">
        <v>0</v>
      </c>
      <c r="T724" s="63">
        <f>S724*H724</f>
        <v>0</v>
      </c>
      <c r="AR724" s="64" t="s">
        <v>247</v>
      </c>
      <c r="AT724" s="64" t="s">
        <v>149</v>
      </c>
      <c r="AU724" s="64" t="s">
        <v>79</v>
      </c>
      <c r="AY724" s="17" t="s">
        <v>147</v>
      </c>
      <c r="BE724" s="65">
        <f>IF(N724="základní",J724,0)</f>
        <v>0</v>
      </c>
      <c r="BF724" s="65">
        <f>IF(N724="snížená",J724,0)</f>
        <v>0</v>
      </c>
      <c r="BG724" s="65">
        <f>IF(N724="zákl. přenesená",J724,0)</f>
        <v>0</v>
      </c>
      <c r="BH724" s="65">
        <f>IF(N724="sníž. přenesená",J724,0)</f>
        <v>0</v>
      </c>
      <c r="BI724" s="65">
        <f>IF(N724="nulová",J724,0)</f>
        <v>0</v>
      </c>
      <c r="BJ724" s="17" t="s">
        <v>77</v>
      </c>
      <c r="BK724" s="65">
        <f>ROUND(I724*H724,2)</f>
        <v>0</v>
      </c>
      <c r="BL724" s="17" t="s">
        <v>247</v>
      </c>
      <c r="BM724" s="64" t="s">
        <v>1115</v>
      </c>
    </row>
    <row r="725" spans="2:65" s="1" customFormat="1" ht="16.5" customHeight="1" x14ac:dyDescent="0.2">
      <c r="B725" s="21"/>
      <c r="C725" s="152" t="s">
        <v>1116</v>
      </c>
      <c r="D725" s="152" t="s">
        <v>149</v>
      </c>
      <c r="E725" s="153" t="s">
        <v>1117</v>
      </c>
      <c r="F725" s="154" t="s">
        <v>1118</v>
      </c>
      <c r="G725" s="155" t="s">
        <v>152</v>
      </c>
      <c r="H725" s="156">
        <v>319.274</v>
      </c>
      <c r="I725" s="58"/>
      <c r="J725" s="128">
        <f>ROUND(I725*H725,2)</f>
        <v>0</v>
      </c>
      <c r="K725" s="129"/>
      <c r="L725" s="21"/>
      <c r="M725" s="60" t="s">
        <v>1</v>
      </c>
      <c r="N725" s="61" t="s">
        <v>34</v>
      </c>
      <c r="O725" s="62">
        <v>0.22500000000000001</v>
      </c>
      <c r="P725" s="62">
        <f>O725*H725</f>
        <v>71.836650000000006</v>
      </c>
      <c r="Q725" s="62">
        <v>0</v>
      </c>
      <c r="R725" s="62">
        <f>Q725*H725</f>
        <v>0</v>
      </c>
      <c r="S725" s="62">
        <v>5.5E-2</v>
      </c>
      <c r="T725" s="63">
        <f>S725*H725</f>
        <v>17.56007</v>
      </c>
      <c r="AR725" s="64" t="s">
        <v>247</v>
      </c>
      <c r="AT725" s="64" t="s">
        <v>149</v>
      </c>
      <c r="AU725" s="64" t="s">
        <v>79</v>
      </c>
      <c r="AY725" s="17" t="s">
        <v>147</v>
      </c>
      <c r="BE725" s="65">
        <f>IF(N725="základní",J725,0)</f>
        <v>0</v>
      </c>
      <c r="BF725" s="65">
        <f>IF(N725="snížená",J725,0)</f>
        <v>0</v>
      </c>
      <c r="BG725" s="65">
        <f>IF(N725="zákl. přenesená",J725,0)</f>
        <v>0</v>
      </c>
      <c r="BH725" s="65">
        <f>IF(N725="sníž. přenesená",J725,0)</f>
        <v>0</v>
      </c>
      <c r="BI725" s="65">
        <f>IF(N725="nulová",J725,0)</f>
        <v>0</v>
      </c>
      <c r="BJ725" s="17" t="s">
        <v>77</v>
      </c>
      <c r="BK725" s="65">
        <f>ROUND(I725*H725,2)</f>
        <v>0</v>
      </c>
      <c r="BL725" s="17" t="s">
        <v>247</v>
      </c>
      <c r="BM725" s="64" t="s">
        <v>1119</v>
      </c>
    </row>
    <row r="726" spans="2:65" s="13" customFormat="1" x14ac:dyDescent="0.2">
      <c r="B726" s="70"/>
      <c r="D726" s="157" t="s">
        <v>158</v>
      </c>
      <c r="E726" s="71" t="s">
        <v>1</v>
      </c>
      <c r="F726" s="160" t="s">
        <v>1120</v>
      </c>
      <c r="H726" s="71" t="s">
        <v>1</v>
      </c>
      <c r="I726" s="111"/>
      <c r="L726" s="70"/>
      <c r="M726" s="72"/>
      <c r="T726" s="73"/>
      <c r="AT726" s="71" t="s">
        <v>158</v>
      </c>
      <c r="AU726" s="71" t="s">
        <v>79</v>
      </c>
      <c r="AV726" s="13" t="s">
        <v>77</v>
      </c>
      <c r="AW726" s="13" t="s">
        <v>26</v>
      </c>
      <c r="AX726" s="13" t="s">
        <v>69</v>
      </c>
      <c r="AY726" s="71" t="s">
        <v>147</v>
      </c>
    </row>
    <row r="727" spans="2:65" s="12" customFormat="1" x14ac:dyDescent="0.2">
      <c r="B727" s="66"/>
      <c r="D727" s="157" t="s">
        <v>158</v>
      </c>
      <c r="E727" s="67" t="s">
        <v>1</v>
      </c>
      <c r="F727" s="158" t="s">
        <v>751</v>
      </c>
      <c r="H727" s="159">
        <v>319.274</v>
      </c>
      <c r="I727" s="110"/>
      <c r="L727" s="66"/>
      <c r="M727" s="68"/>
      <c r="T727" s="69"/>
      <c r="AT727" s="67" t="s">
        <v>158</v>
      </c>
      <c r="AU727" s="67" t="s">
        <v>79</v>
      </c>
      <c r="AV727" s="12" t="s">
        <v>79</v>
      </c>
      <c r="AW727" s="12" t="s">
        <v>26</v>
      </c>
      <c r="AX727" s="12" t="s">
        <v>77</v>
      </c>
      <c r="AY727" s="67" t="s">
        <v>147</v>
      </c>
    </row>
    <row r="728" spans="2:65" s="1" customFormat="1" ht="16.5" customHeight="1" x14ac:dyDescent="0.2">
      <c r="B728" s="21"/>
      <c r="C728" s="152" t="s">
        <v>1121</v>
      </c>
      <c r="D728" s="152" t="s">
        <v>149</v>
      </c>
      <c r="E728" s="153" t="s">
        <v>1122</v>
      </c>
      <c r="F728" s="154" t="s">
        <v>1123</v>
      </c>
      <c r="G728" s="155" t="s">
        <v>152</v>
      </c>
      <c r="H728" s="156">
        <v>319.274</v>
      </c>
      <c r="I728" s="58"/>
      <c r="J728" s="128">
        <f>ROUND(I728*H728,2)</f>
        <v>0</v>
      </c>
      <c r="K728" s="129"/>
      <c r="L728" s="21"/>
      <c r="M728" s="60" t="s">
        <v>1</v>
      </c>
      <c r="N728" s="61" t="s">
        <v>34</v>
      </c>
      <c r="O728" s="62">
        <v>0.1</v>
      </c>
      <c r="P728" s="62">
        <f>O728*H728</f>
        <v>31.927400000000002</v>
      </c>
      <c r="Q728" s="62">
        <v>0</v>
      </c>
      <c r="R728" s="62">
        <f>Q728*H728</f>
        <v>0</v>
      </c>
      <c r="S728" s="62">
        <v>2E-3</v>
      </c>
      <c r="T728" s="63">
        <f>S728*H728</f>
        <v>0.638548</v>
      </c>
      <c r="AR728" s="64" t="s">
        <v>247</v>
      </c>
      <c r="AT728" s="64" t="s">
        <v>149</v>
      </c>
      <c r="AU728" s="64" t="s">
        <v>79</v>
      </c>
      <c r="AY728" s="17" t="s">
        <v>147</v>
      </c>
      <c r="BE728" s="65">
        <f>IF(N728="základní",J728,0)</f>
        <v>0</v>
      </c>
      <c r="BF728" s="65">
        <f>IF(N728="snížená",J728,0)</f>
        <v>0</v>
      </c>
      <c r="BG728" s="65">
        <f>IF(N728="zákl. přenesená",J728,0)</f>
        <v>0</v>
      </c>
      <c r="BH728" s="65">
        <f>IF(N728="sníž. přenesená",J728,0)</f>
        <v>0</v>
      </c>
      <c r="BI728" s="65">
        <f>IF(N728="nulová",J728,0)</f>
        <v>0</v>
      </c>
      <c r="BJ728" s="17" t="s">
        <v>77</v>
      </c>
      <c r="BK728" s="65">
        <f>ROUND(I728*H728,2)</f>
        <v>0</v>
      </c>
      <c r="BL728" s="17" t="s">
        <v>247</v>
      </c>
      <c r="BM728" s="64" t="s">
        <v>1124</v>
      </c>
    </row>
    <row r="729" spans="2:65" s="13" customFormat="1" x14ac:dyDescent="0.2">
      <c r="B729" s="70"/>
      <c r="D729" s="157" t="s">
        <v>158</v>
      </c>
      <c r="E729" s="71" t="s">
        <v>1</v>
      </c>
      <c r="F729" s="160" t="s">
        <v>1120</v>
      </c>
      <c r="H729" s="71" t="s">
        <v>1</v>
      </c>
      <c r="I729" s="111"/>
      <c r="L729" s="70"/>
      <c r="M729" s="72"/>
      <c r="T729" s="73"/>
      <c r="AT729" s="71" t="s">
        <v>158</v>
      </c>
      <c r="AU729" s="71" t="s">
        <v>79</v>
      </c>
      <c r="AV729" s="13" t="s">
        <v>77</v>
      </c>
      <c r="AW729" s="13" t="s">
        <v>26</v>
      </c>
      <c r="AX729" s="13" t="s">
        <v>69</v>
      </c>
      <c r="AY729" s="71" t="s">
        <v>147</v>
      </c>
    </row>
    <row r="730" spans="2:65" s="12" customFormat="1" x14ac:dyDescent="0.2">
      <c r="B730" s="66"/>
      <c r="D730" s="157" t="s">
        <v>158</v>
      </c>
      <c r="E730" s="67" t="s">
        <v>1</v>
      </c>
      <c r="F730" s="158" t="s">
        <v>751</v>
      </c>
      <c r="H730" s="159">
        <v>319.274</v>
      </c>
      <c r="I730" s="110"/>
      <c r="L730" s="66"/>
      <c r="M730" s="68"/>
      <c r="T730" s="69"/>
      <c r="AT730" s="67" t="s">
        <v>158</v>
      </c>
      <c r="AU730" s="67" t="s">
        <v>79</v>
      </c>
      <c r="AV730" s="12" t="s">
        <v>79</v>
      </c>
      <c r="AW730" s="12" t="s">
        <v>26</v>
      </c>
      <c r="AX730" s="12" t="s">
        <v>69</v>
      </c>
      <c r="AY730" s="67" t="s">
        <v>147</v>
      </c>
    </row>
    <row r="731" spans="2:65" s="14" customFormat="1" x14ac:dyDescent="0.2">
      <c r="B731" s="74"/>
      <c r="D731" s="157" t="s">
        <v>158</v>
      </c>
      <c r="E731" s="75" t="s">
        <v>1</v>
      </c>
      <c r="F731" s="161" t="s">
        <v>185</v>
      </c>
      <c r="H731" s="162">
        <v>319.274</v>
      </c>
      <c r="I731" s="112"/>
      <c r="L731" s="74"/>
      <c r="M731" s="76"/>
      <c r="T731" s="77"/>
      <c r="AT731" s="75" t="s">
        <v>158</v>
      </c>
      <c r="AU731" s="75" t="s">
        <v>79</v>
      </c>
      <c r="AV731" s="14" t="s">
        <v>153</v>
      </c>
      <c r="AW731" s="14" t="s">
        <v>26</v>
      </c>
      <c r="AX731" s="14" t="s">
        <v>77</v>
      </c>
      <c r="AY731" s="75" t="s">
        <v>147</v>
      </c>
    </row>
    <row r="732" spans="2:65" s="1" customFormat="1" ht="24.2" customHeight="1" x14ac:dyDescent="0.2">
      <c r="B732" s="21"/>
      <c r="C732" s="152" t="s">
        <v>1125</v>
      </c>
      <c r="D732" s="152" t="s">
        <v>149</v>
      </c>
      <c r="E732" s="153" t="s">
        <v>1126</v>
      </c>
      <c r="F732" s="154" t="s">
        <v>1127</v>
      </c>
      <c r="G732" s="155" t="s">
        <v>152</v>
      </c>
      <c r="H732" s="156">
        <v>48</v>
      </c>
      <c r="I732" s="58"/>
      <c r="J732" s="128">
        <f>ROUND(I732*H732,2)</f>
        <v>0</v>
      </c>
      <c r="K732" s="129"/>
      <c r="L732" s="21"/>
      <c r="M732" s="60" t="s">
        <v>1</v>
      </c>
      <c r="N732" s="61" t="s">
        <v>34</v>
      </c>
      <c r="O732" s="62">
        <v>0.45</v>
      </c>
      <c r="P732" s="62">
        <f>O732*H732</f>
        <v>21.6</v>
      </c>
      <c r="Q732" s="62">
        <v>2.5000000000000001E-4</v>
      </c>
      <c r="R732" s="62">
        <f>Q732*H732</f>
        <v>1.2E-2</v>
      </c>
      <c r="S732" s="62">
        <v>0</v>
      </c>
      <c r="T732" s="63">
        <f>S732*H732</f>
        <v>0</v>
      </c>
      <c r="AR732" s="64" t="s">
        <v>247</v>
      </c>
      <c r="AT732" s="64" t="s">
        <v>149</v>
      </c>
      <c r="AU732" s="64" t="s">
        <v>79</v>
      </c>
      <c r="AY732" s="17" t="s">
        <v>147</v>
      </c>
      <c r="BE732" s="65">
        <f>IF(N732="základní",J732,0)</f>
        <v>0</v>
      </c>
      <c r="BF732" s="65">
        <f>IF(N732="snížená",J732,0)</f>
        <v>0</v>
      </c>
      <c r="BG732" s="65">
        <f>IF(N732="zákl. přenesená",J732,0)</f>
        <v>0</v>
      </c>
      <c r="BH732" s="65">
        <f>IF(N732="sníž. přenesená",J732,0)</f>
        <v>0</v>
      </c>
      <c r="BI732" s="65">
        <f>IF(N732="nulová",J732,0)</f>
        <v>0</v>
      </c>
      <c r="BJ732" s="17" t="s">
        <v>77</v>
      </c>
      <c r="BK732" s="65">
        <f>ROUND(I732*H732,2)</f>
        <v>0</v>
      </c>
      <c r="BL732" s="17" t="s">
        <v>247</v>
      </c>
      <c r="BM732" s="64" t="s">
        <v>1128</v>
      </c>
    </row>
    <row r="733" spans="2:65" s="13" customFormat="1" x14ac:dyDescent="0.2">
      <c r="B733" s="70"/>
      <c r="D733" s="157" t="s">
        <v>158</v>
      </c>
      <c r="E733" s="71" t="s">
        <v>1</v>
      </c>
      <c r="F733" s="160" t="s">
        <v>756</v>
      </c>
      <c r="H733" s="71" t="s">
        <v>1</v>
      </c>
      <c r="I733" s="111"/>
      <c r="L733" s="70"/>
      <c r="M733" s="72"/>
      <c r="T733" s="73"/>
      <c r="AT733" s="71" t="s">
        <v>158</v>
      </c>
      <c r="AU733" s="71" t="s">
        <v>79</v>
      </c>
      <c r="AV733" s="13" t="s">
        <v>77</v>
      </c>
      <c r="AW733" s="13" t="s">
        <v>26</v>
      </c>
      <c r="AX733" s="13" t="s">
        <v>69</v>
      </c>
      <c r="AY733" s="71" t="s">
        <v>147</v>
      </c>
    </row>
    <row r="734" spans="2:65" s="12" customFormat="1" x14ac:dyDescent="0.2">
      <c r="B734" s="66"/>
      <c r="D734" s="157" t="s">
        <v>158</v>
      </c>
      <c r="E734" s="67" t="s">
        <v>1</v>
      </c>
      <c r="F734" s="158" t="s">
        <v>1102</v>
      </c>
      <c r="H734" s="159">
        <v>46.7</v>
      </c>
      <c r="I734" s="110"/>
      <c r="L734" s="66"/>
      <c r="M734" s="68"/>
      <c r="T734" s="69"/>
      <c r="AT734" s="67" t="s">
        <v>158</v>
      </c>
      <c r="AU734" s="67" t="s">
        <v>79</v>
      </c>
      <c r="AV734" s="12" t="s">
        <v>79</v>
      </c>
      <c r="AW734" s="12" t="s">
        <v>26</v>
      </c>
      <c r="AX734" s="12" t="s">
        <v>69</v>
      </c>
      <c r="AY734" s="67" t="s">
        <v>147</v>
      </c>
    </row>
    <row r="735" spans="2:65" s="13" customFormat="1" x14ac:dyDescent="0.2">
      <c r="B735" s="70"/>
      <c r="D735" s="157" t="s">
        <v>158</v>
      </c>
      <c r="E735" s="71" t="s">
        <v>1</v>
      </c>
      <c r="F735" s="160" t="s">
        <v>773</v>
      </c>
      <c r="H735" s="71" t="s">
        <v>1</v>
      </c>
      <c r="I735" s="111"/>
      <c r="L735" s="70"/>
      <c r="M735" s="72"/>
      <c r="T735" s="73"/>
      <c r="AT735" s="71" t="s">
        <v>158</v>
      </c>
      <c r="AU735" s="71" t="s">
        <v>79</v>
      </c>
      <c r="AV735" s="13" t="s">
        <v>77</v>
      </c>
      <c r="AW735" s="13" t="s">
        <v>26</v>
      </c>
      <c r="AX735" s="13" t="s">
        <v>69</v>
      </c>
      <c r="AY735" s="71" t="s">
        <v>147</v>
      </c>
    </row>
    <row r="736" spans="2:65" s="12" customFormat="1" x14ac:dyDescent="0.2">
      <c r="B736" s="66"/>
      <c r="D736" s="157" t="s">
        <v>158</v>
      </c>
      <c r="E736" s="67" t="s">
        <v>1</v>
      </c>
      <c r="F736" s="158" t="s">
        <v>1129</v>
      </c>
      <c r="H736" s="159">
        <v>1.3</v>
      </c>
      <c r="I736" s="110"/>
      <c r="L736" s="66"/>
      <c r="M736" s="68"/>
      <c r="T736" s="69"/>
      <c r="AT736" s="67" t="s">
        <v>158</v>
      </c>
      <c r="AU736" s="67" t="s">
        <v>79</v>
      </c>
      <c r="AV736" s="12" t="s">
        <v>79</v>
      </c>
      <c r="AW736" s="12" t="s">
        <v>26</v>
      </c>
      <c r="AX736" s="12" t="s">
        <v>69</v>
      </c>
      <c r="AY736" s="67" t="s">
        <v>147</v>
      </c>
    </row>
    <row r="737" spans="2:65" s="14" customFormat="1" x14ac:dyDescent="0.2">
      <c r="B737" s="74"/>
      <c r="D737" s="157" t="s">
        <v>158</v>
      </c>
      <c r="E737" s="75" t="s">
        <v>1</v>
      </c>
      <c r="F737" s="161" t="s">
        <v>185</v>
      </c>
      <c r="H737" s="162">
        <v>48</v>
      </c>
      <c r="I737" s="112"/>
      <c r="L737" s="74"/>
      <c r="M737" s="76"/>
      <c r="T737" s="77"/>
      <c r="AT737" s="75" t="s">
        <v>158</v>
      </c>
      <c r="AU737" s="75" t="s">
        <v>79</v>
      </c>
      <c r="AV737" s="14" t="s">
        <v>153</v>
      </c>
      <c r="AW737" s="14" t="s">
        <v>26</v>
      </c>
      <c r="AX737" s="14" t="s">
        <v>77</v>
      </c>
      <c r="AY737" s="75" t="s">
        <v>147</v>
      </c>
    </row>
    <row r="738" spans="2:65" s="1" customFormat="1" ht="16.5" customHeight="1" x14ac:dyDescent="0.2">
      <c r="B738" s="21"/>
      <c r="C738" s="163" t="s">
        <v>1130</v>
      </c>
      <c r="D738" s="163" t="s">
        <v>214</v>
      </c>
      <c r="E738" s="164" t="s">
        <v>1131</v>
      </c>
      <c r="F738" s="165" t="s">
        <v>1132</v>
      </c>
      <c r="G738" s="166" t="s">
        <v>152</v>
      </c>
      <c r="H738" s="167">
        <v>52.8</v>
      </c>
      <c r="I738" s="78"/>
      <c r="J738" s="130">
        <f>ROUND(I738*H738,2)</f>
        <v>0</v>
      </c>
      <c r="K738" s="131"/>
      <c r="L738" s="79"/>
      <c r="M738" s="80" t="s">
        <v>1</v>
      </c>
      <c r="N738" s="81" t="s">
        <v>34</v>
      </c>
      <c r="O738" s="62">
        <v>0</v>
      </c>
      <c r="P738" s="62">
        <f>O738*H738</f>
        <v>0</v>
      </c>
      <c r="Q738" s="62">
        <v>1.1999999999999999E-3</v>
      </c>
      <c r="R738" s="62">
        <f>Q738*H738</f>
        <v>6.3359999999999986E-2</v>
      </c>
      <c r="S738" s="62">
        <v>0</v>
      </c>
      <c r="T738" s="63">
        <f>S738*H738</f>
        <v>0</v>
      </c>
      <c r="AR738" s="64" t="s">
        <v>343</v>
      </c>
      <c r="AT738" s="64" t="s">
        <v>214</v>
      </c>
      <c r="AU738" s="64" t="s">
        <v>79</v>
      </c>
      <c r="AY738" s="17" t="s">
        <v>147</v>
      </c>
      <c r="BE738" s="65">
        <f>IF(N738="základní",J738,0)</f>
        <v>0</v>
      </c>
      <c r="BF738" s="65">
        <f>IF(N738="snížená",J738,0)</f>
        <v>0</v>
      </c>
      <c r="BG738" s="65">
        <f>IF(N738="zákl. přenesená",J738,0)</f>
        <v>0</v>
      </c>
      <c r="BH738" s="65">
        <f>IF(N738="sníž. přenesená",J738,0)</f>
        <v>0</v>
      </c>
      <c r="BI738" s="65">
        <f>IF(N738="nulová",J738,0)</f>
        <v>0</v>
      </c>
      <c r="BJ738" s="17" t="s">
        <v>77</v>
      </c>
      <c r="BK738" s="65">
        <f>ROUND(I738*H738,2)</f>
        <v>0</v>
      </c>
      <c r="BL738" s="17" t="s">
        <v>247</v>
      </c>
      <c r="BM738" s="64" t="s">
        <v>1133</v>
      </c>
    </row>
    <row r="739" spans="2:65" s="12" customFormat="1" x14ac:dyDescent="0.2">
      <c r="B739" s="66"/>
      <c r="D739" s="157" t="s">
        <v>158</v>
      </c>
      <c r="E739" s="67" t="s">
        <v>1</v>
      </c>
      <c r="F739" s="158" t="s">
        <v>1134</v>
      </c>
      <c r="H739" s="159">
        <v>52.8</v>
      </c>
      <c r="I739" s="110"/>
      <c r="L739" s="66"/>
      <c r="M739" s="68"/>
      <c r="T739" s="69"/>
      <c r="AT739" s="67" t="s">
        <v>158</v>
      </c>
      <c r="AU739" s="67" t="s">
        <v>79</v>
      </c>
      <c r="AV739" s="12" t="s">
        <v>79</v>
      </c>
      <c r="AW739" s="12" t="s">
        <v>26</v>
      </c>
      <c r="AX739" s="12" t="s">
        <v>77</v>
      </c>
      <c r="AY739" s="67" t="s">
        <v>147</v>
      </c>
    </row>
    <row r="740" spans="2:65" s="1" customFormat="1" ht="16.5" customHeight="1" x14ac:dyDescent="0.2">
      <c r="B740" s="21"/>
      <c r="C740" s="152" t="s">
        <v>1135</v>
      </c>
      <c r="D740" s="152" t="s">
        <v>149</v>
      </c>
      <c r="E740" s="153" t="s">
        <v>1136</v>
      </c>
      <c r="F740" s="154" t="s">
        <v>1137</v>
      </c>
      <c r="G740" s="155" t="s">
        <v>152</v>
      </c>
      <c r="H740" s="156">
        <v>31.646999999999998</v>
      </c>
      <c r="I740" s="58"/>
      <c r="J740" s="128">
        <f>ROUND(I740*H740,2)</f>
        <v>0</v>
      </c>
      <c r="K740" s="129"/>
      <c r="L740" s="21"/>
      <c r="M740" s="60" t="s">
        <v>1</v>
      </c>
      <c r="N740" s="61" t="s">
        <v>34</v>
      </c>
      <c r="O740" s="62">
        <v>0.78100000000000003</v>
      </c>
      <c r="P740" s="62">
        <f>O740*H740</f>
        <v>24.716307</v>
      </c>
      <c r="Q740" s="62">
        <v>0</v>
      </c>
      <c r="R740" s="62">
        <f>Q740*H740</f>
        <v>0</v>
      </c>
      <c r="S740" s="62">
        <v>1.7999999999999999E-2</v>
      </c>
      <c r="T740" s="63">
        <f>S740*H740</f>
        <v>0.56964599999999987</v>
      </c>
      <c r="AR740" s="64" t="s">
        <v>247</v>
      </c>
      <c r="AT740" s="64" t="s">
        <v>149</v>
      </c>
      <c r="AU740" s="64" t="s">
        <v>79</v>
      </c>
      <c r="AY740" s="17" t="s">
        <v>147</v>
      </c>
      <c r="BE740" s="65">
        <f>IF(N740="základní",J740,0)</f>
        <v>0</v>
      </c>
      <c r="BF740" s="65">
        <f>IF(N740="snížená",J740,0)</f>
        <v>0</v>
      </c>
      <c r="BG740" s="65">
        <f>IF(N740="zákl. přenesená",J740,0)</f>
        <v>0</v>
      </c>
      <c r="BH740" s="65">
        <f>IF(N740="sníž. přenesená",J740,0)</f>
        <v>0</v>
      </c>
      <c r="BI740" s="65">
        <f>IF(N740="nulová",J740,0)</f>
        <v>0</v>
      </c>
      <c r="BJ740" s="17" t="s">
        <v>77</v>
      </c>
      <c r="BK740" s="65">
        <f>ROUND(I740*H740,2)</f>
        <v>0</v>
      </c>
      <c r="BL740" s="17" t="s">
        <v>247</v>
      </c>
      <c r="BM740" s="64" t="s">
        <v>1138</v>
      </c>
    </row>
    <row r="741" spans="2:65" s="13" customFormat="1" x14ac:dyDescent="0.2">
      <c r="B741" s="70"/>
      <c r="D741" s="157" t="s">
        <v>158</v>
      </c>
      <c r="E741" s="71" t="s">
        <v>1</v>
      </c>
      <c r="F741" s="160" t="s">
        <v>1139</v>
      </c>
      <c r="H741" s="71" t="s">
        <v>1</v>
      </c>
      <c r="I741" s="111"/>
      <c r="L741" s="70"/>
      <c r="M741" s="72"/>
      <c r="T741" s="73"/>
      <c r="AT741" s="71" t="s">
        <v>158</v>
      </c>
      <c r="AU741" s="71" t="s">
        <v>79</v>
      </c>
      <c r="AV741" s="13" t="s">
        <v>77</v>
      </c>
      <c r="AW741" s="13" t="s">
        <v>26</v>
      </c>
      <c r="AX741" s="13" t="s">
        <v>69</v>
      </c>
      <c r="AY741" s="71" t="s">
        <v>147</v>
      </c>
    </row>
    <row r="742" spans="2:65" s="12" customFormat="1" x14ac:dyDescent="0.2">
      <c r="B742" s="66"/>
      <c r="D742" s="157" t="s">
        <v>158</v>
      </c>
      <c r="E742" s="67" t="s">
        <v>1</v>
      </c>
      <c r="F742" s="158" t="s">
        <v>815</v>
      </c>
      <c r="H742" s="159">
        <v>31.646999999999998</v>
      </c>
      <c r="I742" s="110"/>
      <c r="L742" s="66"/>
      <c r="M742" s="68"/>
      <c r="T742" s="69"/>
      <c r="AT742" s="67" t="s">
        <v>158</v>
      </c>
      <c r="AU742" s="67" t="s">
        <v>79</v>
      </c>
      <c r="AV742" s="12" t="s">
        <v>79</v>
      </c>
      <c r="AW742" s="12" t="s">
        <v>26</v>
      </c>
      <c r="AX742" s="12" t="s">
        <v>77</v>
      </c>
      <c r="AY742" s="67" t="s">
        <v>147</v>
      </c>
    </row>
    <row r="743" spans="2:65" s="1" customFormat="1" ht="24.2" customHeight="1" x14ac:dyDescent="0.2">
      <c r="B743" s="21"/>
      <c r="C743" s="152" t="s">
        <v>1140</v>
      </c>
      <c r="D743" s="152" t="s">
        <v>149</v>
      </c>
      <c r="E743" s="153" t="s">
        <v>1141</v>
      </c>
      <c r="F743" s="154" t="s">
        <v>1142</v>
      </c>
      <c r="G743" s="155" t="s">
        <v>970</v>
      </c>
      <c r="H743" s="156">
        <v>1</v>
      </c>
      <c r="I743" s="58"/>
      <c r="J743" s="128">
        <f>ROUND(I743*H743,2)</f>
        <v>0</v>
      </c>
      <c r="K743" s="129"/>
      <c r="L743" s="21"/>
      <c r="M743" s="60" t="s">
        <v>1</v>
      </c>
      <c r="N743" s="61" t="s">
        <v>34</v>
      </c>
      <c r="O743" s="62">
        <v>0</v>
      </c>
      <c r="P743" s="62">
        <f>O743*H743</f>
        <v>0</v>
      </c>
      <c r="Q743" s="62">
        <v>0</v>
      </c>
      <c r="R743" s="62">
        <f>Q743*H743</f>
        <v>0</v>
      </c>
      <c r="S743" s="62">
        <v>0</v>
      </c>
      <c r="T743" s="63">
        <f>S743*H743</f>
        <v>0</v>
      </c>
      <c r="AR743" s="64" t="s">
        <v>247</v>
      </c>
      <c r="AT743" s="64" t="s">
        <v>149</v>
      </c>
      <c r="AU743" s="64" t="s">
        <v>79</v>
      </c>
      <c r="AY743" s="17" t="s">
        <v>147</v>
      </c>
      <c r="BE743" s="65">
        <f>IF(N743="základní",J743,0)</f>
        <v>0</v>
      </c>
      <c r="BF743" s="65">
        <f>IF(N743="snížená",J743,0)</f>
        <v>0</v>
      </c>
      <c r="BG743" s="65">
        <f>IF(N743="zákl. přenesená",J743,0)</f>
        <v>0</v>
      </c>
      <c r="BH743" s="65">
        <f>IF(N743="sníž. přenesená",J743,0)</f>
        <v>0</v>
      </c>
      <c r="BI743" s="65">
        <f>IF(N743="nulová",J743,0)</f>
        <v>0</v>
      </c>
      <c r="BJ743" s="17" t="s">
        <v>77</v>
      </c>
      <c r="BK743" s="65">
        <f>ROUND(I743*H743,2)</f>
        <v>0</v>
      </c>
      <c r="BL743" s="17" t="s">
        <v>247</v>
      </c>
      <c r="BM743" s="64" t="s">
        <v>1143</v>
      </c>
    </row>
    <row r="744" spans="2:65" s="11" customFormat="1" ht="22.9" customHeight="1" x14ac:dyDescent="0.2">
      <c r="B744" s="51"/>
      <c r="D744" s="52" t="s">
        <v>68</v>
      </c>
      <c r="E744" s="151" t="s">
        <v>1144</v>
      </c>
      <c r="F744" s="151" t="s">
        <v>1145</v>
      </c>
      <c r="I744" s="109"/>
      <c r="J744" s="127">
        <f>BK744</f>
        <v>0</v>
      </c>
      <c r="L744" s="51"/>
      <c r="M744" s="53"/>
      <c r="P744" s="54">
        <f>SUM(P745:P759)</f>
        <v>0</v>
      </c>
      <c r="R744" s="54">
        <f>SUM(R745:R759)</f>
        <v>0</v>
      </c>
      <c r="T744" s="55">
        <f>SUM(T745:T759)</f>
        <v>0</v>
      </c>
      <c r="AR744" s="52" t="s">
        <v>79</v>
      </c>
      <c r="AT744" s="56" t="s">
        <v>68</v>
      </c>
      <c r="AU744" s="56" t="s">
        <v>77</v>
      </c>
      <c r="AY744" s="52" t="s">
        <v>147</v>
      </c>
      <c r="BK744" s="57">
        <f>SUM(BK745:BK759)</f>
        <v>0</v>
      </c>
    </row>
    <row r="745" spans="2:65" s="1" customFormat="1" ht="66.75" customHeight="1" x14ac:dyDescent="0.2">
      <c r="B745" s="21"/>
      <c r="C745" s="152" t="s">
        <v>1146</v>
      </c>
      <c r="D745" s="152" t="s">
        <v>149</v>
      </c>
      <c r="E745" s="153" t="s">
        <v>1147</v>
      </c>
      <c r="F745" s="154" t="s">
        <v>1148</v>
      </c>
      <c r="G745" s="155" t="s">
        <v>305</v>
      </c>
      <c r="H745" s="156">
        <v>1</v>
      </c>
      <c r="I745" s="58"/>
      <c r="J745" s="128">
        <f t="shared" ref="J745:J759" si="20">ROUND(I745*H745,2)</f>
        <v>0</v>
      </c>
      <c r="K745" s="129"/>
      <c r="L745" s="21"/>
      <c r="M745" s="60" t="s">
        <v>1</v>
      </c>
      <c r="N745" s="61" t="s">
        <v>34</v>
      </c>
      <c r="O745" s="62">
        <v>0</v>
      </c>
      <c r="P745" s="62">
        <f t="shared" ref="P745:P759" si="21">O745*H745</f>
        <v>0</v>
      </c>
      <c r="Q745" s="62">
        <v>0</v>
      </c>
      <c r="R745" s="62">
        <f t="shared" ref="R745:R759" si="22">Q745*H745</f>
        <v>0</v>
      </c>
      <c r="S745" s="62">
        <v>0</v>
      </c>
      <c r="T745" s="63">
        <f t="shared" ref="T745:T759" si="23">S745*H745</f>
        <v>0</v>
      </c>
      <c r="AR745" s="64" t="s">
        <v>247</v>
      </c>
      <c r="AT745" s="64" t="s">
        <v>149</v>
      </c>
      <c r="AU745" s="64" t="s">
        <v>79</v>
      </c>
      <c r="AY745" s="17" t="s">
        <v>147</v>
      </c>
      <c r="BE745" s="65">
        <f t="shared" ref="BE745:BE759" si="24">IF(N745="základní",J745,0)</f>
        <v>0</v>
      </c>
      <c r="BF745" s="65">
        <f t="shared" ref="BF745:BF759" si="25">IF(N745="snížená",J745,0)</f>
        <v>0</v>
      </c>
      <c r="BG745" s="65">
        <f t="shared" ref="BG745:BG759" si="26">IF(N745="zákl. přenesená",J745,0)</f>
        <v>0</v>
      </c>
      <c r="BH745" s="65">
        <f t="shared" ref="BH745:BH759" si="27">IF(N745="sníž. přenesená",J745,0)</f>
        <v>0</v>
      </c>
      <c r="BI745" s="65">
        <f t="shared" ref="BI745:BI759" si="28">IF(N745="nulová",J745,0)</f>
        <v>0</v>
      </c>
      <c r="BJ745" s="17" t="s">
        <v>77</v>
      </c>
      <c r="BK745" s="65">
        <f t="shared" ref="BK745:BK759" si="29">ROUND(I745*H745,2)</f>
        <v>0</v>
      </c>
      <c r="BL745" s="17" t="s">
        <v>247</v>
      </c>
      <c r="BM745" s="64" t="s">
        <v>1149</v>
      </c>
    </row>
    <row r="746" spans="2:65" s="1" customFormat="1" ht="49.15" customHeight="1" x14ac:dyDescent="0.2">
      <c r="B746" s="21"/>
      <c r="C746" s="152" t="s">
        <v>1150</v>
      </c>
      <c r="D746" s="152" t="s">
        <v>149</v>
      </c>
      <c r="E746" s="153" t="s">
        <v>1151</v>
      </c>
      <c r="F746" s="154" t="s">
        <v>1152</v>
      </c>
      <c r="G746" s="155" t="s">
        <v>305</v>
      </c>
      <c r="H746" s="156">
        <v>1</v>
      </c>
      <c r="I746" s="58"/>
      <c r="J746" s="128">
        <f t="shared" si="20"/>
        <v>0</v>
      </c>
      <c r="K746" s="129"/>
      <c r="L746" s="21"/>
      <c r="M746" s="60" t="s">
        <v>1</v>
      </c>
      <c r="N746" s="61" t="s">
        <v>34</v>
      </c>
      <c r="O746" s="62">
        <v>0</v>
      </c>
      <c r="P746" s="62">
        <f t="shared" si="21"/>
        <v>0</v>
      </c>
      <c r="Q746" s="62">
        <v>0</v>
      </c>
      <c r="R746" s="62">
        <f t="shared" si="22"/>
        <v>0</v>
      </c>
      <c r="S746" s="62">
        <v>0</v>
      </c>
      <c r="T746" s="63">
        <f t="shared" si="23"/>
        <v>0</v>
      </c>
      <c r="AR746" s="64" t="s">
        <v>247</v>
      </c>
      <c r="AT746" s="64" t="s">
        <v>149</v>
      </c>
      <c r="AU746" s="64" t="s">
        <v>79</v>
      </c>
      <c r="AY746" s="17" t="s">
        <v>147</v>
      </c>
      <c r="BE746" s="65">
        <f t="shared" si="24"/>
        <v>0</v>
      </c>
      <c r="BF746" s="65">
        <f t="shared" si="25"/>
        <v>0</v>
      </c>
      <c r="BG746" s="65">
        <f t="shared" si="26"/>
        <v>0</v>
      </c>
      <c r="BH746" s="65">
        <f t="shared" si="27"/>
        <v>0</v>
      </c>
      <c r="BI746" s="65">
        <f t="shared" si="28"/>
        <v>0</v>
      </c>
      <c r="BJ746" s="17" t="s">
        <v>77</v>
      </c>
      <c r="BK746" s="65">
        <f t="shared" si="29"/>
        <v>0</v>
      </c>
      <c r="BL746" s="17" t="s">
        <v>247</v>
      </c>
      <c r="BM746" s="64" t="s">
        <v>1153</v>
      </c>
    </row>
    <row r="747" spans="2:65" s="1" customFormat="1" ht="49.15" customHeight="1" x14ac:dyDescent="0.2">
      <c r="B747" s="21"/>
      <c r="C747" s="152" t="s">
        <v>1154</v>
      </c>
      <c r="D747" s="152" t="s">
        <v>149</v>
      </c>
      <c r="E747" s="153" t="s">
        <v>1155</v>
      </c>
      <c r="F747" s="154" t="s">
        <v>1156</v>
      </c>
      <c r="G747" s="155" t="s">
        <v>305</v>
      </c>
      <c r="H747" s="156">
        <v>1</v>
      </c>
      <c r="I747" s="58"/>
      <c r="J747" s="128">
        <f t="shared" si="20"/>
        <v>0</v>
      </c>
      <c r="K747" s="129"/>
      <c r="L747" s="21"/>
      <c r="M747" s="60" t="s">
        <v>1</v>
      </c>
      <c r="N747" s="61" t="s">
        <v>34</v>
      </c>
      <c r="O747" s="62">
        <v>0</v>
      </c>
      <c r="P747" s="62">
        <f t="shared" si="21"/>
        <v>0</v>
      </c>
      <c r="Q747" s="62">
        <v>0</v>
      </c>
      <c r="R747" s="62">
        <f t="shared" si="22"/>
        <v>0</v>
      </c>
      <c r="S747" s="62">
        <v>0</v>
      </c>
      <c r="T747" s="63">
        <f t="shared" si="23"/>
        <v>0</v>
      </c>
      <c r="AR747" s="64" t="s">
        <v>247</v>
      </c>
      <c r="AT747" s="64" t="s">
        <v>149</v>
      </c>
      <c r="AU747" s="64" t="s">
        <v>79</v>
      </c>
      <c r="AY747" s="17" t="s">
        <v>147</v>
      </c>
      <c r="BE747" s="65">
        <f t="shared" si="24"/>
        <v>0</v>
      </c>
      <c r="BF747" s="65">
        <f t="shared" si="25"/>
        <v>0</v>
      </c>
      <c r="BG747" s="65">
        <f t="shared" si="26"/>
        <v>0</v>
      </c>
      <c r="BH747" s="65">
        <f t="shared" si="27"/>
        <v>0</v>
      </c>
      <c r="BI747" s="65">
        <f t="shared" si="28"/>
        <v>0</v>
      </c>
      <c r="BJ747" s="17" t="s">
        <v>77</v>
      </c>
      <c r="BK747" s="65">
        <f t="shared" si="29"/>
        <v>0</v>
      </c>
      <c r="BL747" s="17" t="s">
        <v>247</v>
      </c>
      <c r="BM747" s="64" t="s">
        <v>1157</v>
      </c>
    </row>
    <row r="748" spans="2:65" s="1" customFormat="1" ht="49.15" customHeight="1" x14ac:dyDescent="0.2">
      <c r="B748" s="21"/>
      <c r="C748" s="152" t="s">
        <v>1158</v>
      </c>
      <c r="D748" s="152" t="s">
        <v>149</v>
      </c>
      <c r="E748" s="153" t="s">
        <v>1159</v>
      </c>
      <c r="F748" s="154" t="s">
        <v>1160</v>
      </c>
      <c r="G748" s="155" t="s">
        <v>305</v>
      </c>
      <c r="H748" s="156">
        <v>1</v>
      </c>
      <c r="I748" s="58"/>
      <c r="J748" s="128">
        <f t="shared" si="20"/>
        <v>0</v>
      </c>
      <c r="K748" s="129"/>
      <c r="L748" s="21"/>
      <c r="M748" s="60" t="s">
        <v>1</v>
      </c>
      <c r="N748" s="61" t="s">
        <v>34</v>
      </c>
      <c r="O748" s="62">
        <v>0</v>
      </c>
      <c r="P748" s="62">
        <f t="shared" si="21"/>
        <v>0</v>
      </c>
      <c r="Q748" s="62">
        <v>0</v>
      </c>
      <c r="R748" s="62">
        <f t="shared" si="22"/>
        <v>0</v>
      </c>
      <c r="S748" s="62">
        <v>0</v>
      </c>
      <c r="T748" s="63">
        <f t="shared" si="23"/>
        <v>0</v>
      </c>
      <c r="AR748" s="64" t="s">
        <v>247</v>
      </c>
      <c r="AT748" s="64" t="s">
        <v>149</v>
      </c>
      <c r="AU748" s="64" t="s">
        <v>79</v>
      </c>
      <c r="AY748" s="17" t="s">
        <v>147</v>
      </c>
      <c r="BE748" s="65">
        <f t="shared" si="24"/>
        <v>0</v>
      </c>
      <c r="BF748" s="65">
        <f t="shared" si="25"/>
        <v>0</v>
      </c>
      <c r="BG748" s="65">
        <f t="shared" si="26"/>
        <v>0</v>
      </c>
      <c r="BH748" s="65">
        <f t="shared" si="27"/>
        <v>0</v>
      </c>
      <c r="BI748" s="65">
        <f t="shared" si="28"/>
        <v>0</v>
      </c>
      <c r="BJ748" s="17" t="s">
        <v>77</v>
      </c>
      <c r="BK748" s="65">
        <f t="shared" si="29"/>
        <v>0</v>
      </c>
      <c r="BL748" s="17" t="s">
        <v>247</v>
      </c>
      <c r="BM748" s="64" t="s">
        <v>1161</v>
      </c>
    </row>
    <row r="749" spans="2:65" s="1" customFormat="1" ht="49.15" customHeight="1" x14ac:dyDescent="0.2">
      <c r="B749" s="21"/>
      <c r="C749" s="152" t="s">
        <v>1162</v>
      </c>
      <c r="D749" s="152" t="s">
        <v>149</v>
      </c>
      <c r="E749" s="153" t="s">
        <v>1163</v>
      </c>
      <c r="F749" s="154" t="s">
        <v>1164</v>
      </c>
      <c r="G749" s="155" t="s">
        <v>305</v>
      </c>
      <c r="H749" s="156">
        <v>1</v>
      </c>
      <c r="I749" s="58"/>
      <c r="J749" s="128">
        <f t="shared" si="20"/>
        <v>0</v>
      </c>
      <c r="K749" s="129"/>
      <c r="L749" s="21"/>
      <c r="M749" s="60" t="s">
        <v>1</v>
      </c>
      <c r="N749" s="61" t="s">
        <v>34</v>
      </c>
      <c r="O749" s="62">
        <v>0</v>
      </c>
      <c r="P749" s="62">
        <f t="shared" si="21"/>
        <v>0</v>
      </c>
      <c r="Q749" s="62">
        <v>0</v>
      </c>
      <c r="R749" s="62">
        <f t="shared" si="22"/>
        <v>0</v>
      </c>
      <c r="S749" s="62">
        <v>0</v>
      </c>
      <c r="T749" s="63">
        <f t="shared" si="23"/>
        <v>0</v>
      </c>
      <c r="AR749" s="64" t="s">
        <v>247</v>
      </c>
      <c r="AT749" s="64" t="s">
        <v>149</v>
      </c>
      <c r="AU749" s="64" t="s">
        <v>79</v>
      </c>
      <c r="AY749" s="17" t="s">
        <v>147</v>
      </c>
      <c r="BE749" s="65">
        <f t="shared" si="24"/>
        <v>0</v>
      </c>
      <c r="BF749" s="65">
        <f t="shared" si="25"/>
        <v>0</v>
      </c>
      <c r="BG749" s="65">
        <f t="shared" si="26"/>
        <v>0</v>
      </c>
      <c r="BH749" s="65">
        <f t="shared" si="27"/>
        <v>0</v>
      </c>
      <c r="BI749" s="65">
        <f t="shared" si="28"/>
        <v>0</v>
      </c>
      <c r="BJ749" s="17" t="s">
        <v>77</v>
      </c>
      <c r="BK749" s="65">
        <f t="shared" si="29"/>
        <v>0</v>
      </c>
      <c r="BL749" s="17" t="s">
        <v>247</v>
      </c>
      <c r="BM749" s="64" t="s">
        <v>1165</v>
      </c>
    </row>
    <row r="750" spans="2:65" s="1" customFormat="1" ht="49.15" customHeight="1" x14ac:dyDescent="0.2">
      <c r="B750" s="21"/>
      <c r="C750" s="152" t="s">
        <v>1166</v>
      </c>
      <c r="D750" s="152" t="s">
        <v>149</v>
      </c>
      <c r="E750" s="153" t="s">
        <v>1167</v>
      </c>
      <c r="F750" s="154" t="s">
        <v>1168</v>
      </c>
      <c r="G750" s="155" t="s">
        <v>305</v>
      </c>
      <c r="H750" s="156">
        <v>1</v>
      </c>
      <c r="I750" s="58"/>
      <c r="J750" s="128">
        <f t="shared" si="20"/>
        <v>0</v>
      </c>
      <c r="K750" s="129"/>
      <c r="L750" s="21"/>
      <c r="M750" s="60" t="s">
        <v>1</v>
      </c>
      <c r="N750" s="61" t="s">
        <v>34</v>
      </c>
      <c r="O750" s="62">
        <v>0</v>
      </c>
      <c r="P750" s="62">
        <f t="shared" si="21"/>
        <v>0</v>
      </c>
      <c r="Q750" s="62">
        <v>0</v>
      </c>
      <c r="R750" s="62">
        <f t="shared" si="22"/>
        <v>0</v>
      </c>
      <c r="S750" s="62">
        <v>0</v>
      </c>
      <c r="T750" s="63">
        <f t="shared" si="23"/>
        <v>0</v>
      </c>
      <c r="AR750" s="64" t="s">
        <v>247</v>
      </c>
      <c r="AT750" s="64" t="s">
        <v>149</v>
      </c>
      <c r="AU750" s="64" t="s">
        <v>79</v>
      </c>
      <c r="AY750" s="17" t="s">
        <v>147</v>
      </c>
      <c r="BE750" s="65">
        <f t="shared" si="24"/>
        <v>0</v>
      </c>
      <c r="BF750" s="65">
        <f t="shared" si="25"/>
        <v>0</v>
      </c>
      <c r="BG750" s="65">
        <f t="shared" si="26"/>
        <v>0</v>
      </c>
      <c r="BH750" s="65">
        <f t="shared" si="27"/>
        <v>0</v>
      </c>
      <c r="BI750" s="65">
        <f t="shared" si="28"/>
        <v>0</v>
      </c>
      <c r="BJ750" s="17" t="s">
        <v>77</v>
      </c>
      <c r="BK750" s="65">
        <f t="shared" si="29"/>
        <v>0</v>
      </c>
      <c r="BL750" s="17" t="s">
        <v>247</v>
      </c>
      <c r="BM750" s="64" t="s">
        <v>1169</v>
      </c>
    </row>
    <row r="751" spans="2:65" s="1" customFormat="1" ht="49.15" customHeight="1" x14ac:dyDescent="0.2">
      <c r="B751" s="21"/>
      <c r="C751" s="152" t="s">
        <v>1170</v>
      </c>
      <c r="D751" s="152" t="s">
        <v>149</v>
      </c>
      <c r="E751" s="153" t="s">
        <v>1171</v>
      </c>
      <c r="F751" s="154" t="s">
        <v>1172</v>
      </c>
      <c r="G751" s="155" t="s">
        <v>305</v>
      </c>
      <c r="H751" s="156">
        <v>1</v>
      </c>
      <c r="I751" s="58"/>
      <c r="J751" s="128">
        <f t="shared" si="20"/>
        <v>0</v>
      </c>
      <c r="K751" s="129"/>
      <c r="L751" s="21"/>
      <c r="M751" s="60" t="s">
        <v>1</v>
      </c>
      <c r="N751" s="61" t="s">
        <v>34</v>
      </c>
      <c r="O751" s="62">
        <v>0</v>
      </c>
      <c r="P751" s="62">
        <f t="shared" si="21"/>
        <v>0</v>
      </c>
      <c r="Q751" s="62">
        <v>0</v>
      </c>
      <c r="R751" s="62">
        <f t="shared" si="22"/>
        <v>0</v>
      </c>
      <c r="S751" s="62">
        <v>0</v>
      </c>
      <c r="T751" s="63">
        <f t="shared" si="23"/>
        <v>0</v>
      </c>
      <c r="AR751" s="64" t="s">
        <v>247</v>
      </c>
      <c r="AT751" s="64" t="s">
        <v>149</v>
      </c>
      <c r="AU751" s="64" t="s">
        <v>79</v>
      </c>
      <c r="AY751" s="17" t="s">
        <v>147</v>
      </c>
      <c r="BE751" s="65">
        <f t="shared" si="24"/>
        <v>0</v>
      </c>
      <c r="BF751" s="65">
        <f t="shared" si="25"/>
        <v>0</v>
      </c>
      <c r="BG751" s="65">
        <f t="shared" si="26"/>
        <v>0</v>
      </c>
      <c r="BH751" s="65">
        <f t="shared" si="27"/>
        <v>0</v>
      </c>
      <c r="BI751" s="65">
        <f t="shared" si="28"/>
        <v>0</v>
      </c>
      <c r="BJ751" s="17" t="s">
        <v>77</v>
      </c>
      <c r="BK751" s="65">
        <f t="shared" si="29"/>
        <v>0</v>
      </c>
      <c r="BL751" s="17" t="s">
        <v>247</v>
      </c>
      <c r="BM751" s="64" t="s">
        <v>1173</v>
      </c>
    </row>
    <row r="752" spans="2:65" s="1" customFormat="1" ht="49.15" customHeight="1" x14ac:dyDescent="0.2">
      <c r="B752" s="21"/>
      <c r="C752" s="152" t="s">
        <v>1174</v>
      </c>
      <c r="D752" s="152" t="s">
        <v>149</v>
      </c>
      <c r="E752" s="153" t="s">
        <v>1175</v>
      </c>
      <c r="F752" s="154" t="s">
        <v>1176</v>
      </c>
      <c r="G752" s="155" t="s">
        <v>305</v>
      </c>
      <c r="H752" s="156">
        <v>1</v>
      </c>
      <c r="I752" s="58"/>
      <c r="J752" s="128">
        <f t="shared" si="20"/>
        <v>0</v>
      </c>
      <c r="K752" s="129"/>
      <c r="L752" s="21"/>
      <c r="M752" s="60" t="s">
        <v>1</v>
      </c>
      <c r="N752" s="61" t="s">
        <v>34</v>
      </c>
      <c r="O752" s="62">
        <v>0</v>
      </c>
      <c r="P752" s="62">
        <f t="shared" si="21"/>
        <v>0</v>
      </c>
      <c r="Q752" s="62">
        <v>0</v>
      </c>
      <c r="R752" s="62">
        <f t="shared" si="22"/>
        <v>0</v>
      </c>
      <c r="S752" s="62">
        <v>0</v>
      </c>
      <c r="T752" s="63">
        <f t="shared" si="23"/>
        <v>0</v>
      </c>
      <c r="AR752" s="64" t="s">
        <v>247</v>
      </c>
      <c r="AT752" s="64" t="s">
        <v>149</v>
      </c>
      <c r="AU752" s="64" t="s">
        <v>79</v>
      </c>
      <c r="AY752" s="17" t="s">
        <v>147</v>
      </c>
      <c r="BE752" s="65">
        <f t="shared" si="24"/>
        <v>0</v>
      </c>
      <c r="BF752" s="65">
        <f t="shared" si="25"/>
        <v>0</v>
      </c>
      <c r="BG752" s="65">
        <f t="shared" si="26"/>
        <v>0</v>
      </c>
      <c r="BH752" s="65">
        <f t="shared" si="27"/>
        <v>0</v>
      </c>
      <c r="BI752" s="65">
        <f t="shared" si="28"/>
        <v>0</v>
      </c>
      <c r="BJ752" s="17" t="s">
        <v>77</v>
      </c>
      <c r="BK752" s="65">
        <f t="shared" si="29"/>
        <v>0</v>
      </c>
      <c r="BL752" s="17" t="s">
        <v>247</v>
      </c>
      <c r="BM752" s="64" t="s">
        <v>1177</v>
      </c>
    </row>
    <row r="753" spans="2:65" s="1" customFormat="1" ht="49.15" customHeight="1" x14ac:dyDescent="0.2">
      <c r="B753" s="21"/>
      <c r="C753" s="152" t="s">
        <v>1178</v>
      </c>
      <c r="D753" s="152" t="s">
        <v>149</v>
      </c>
      <c r="E753" s="153" t="s">
        <v>1179</v>
      </c>
      <c r="F753" s="154" t="s">
        <v>1180</v>
      </c>
      <c r="G753" s="155" t="s">
        <v>305</v>
      </c>
      <c r="H753" s="156">
        <v>1</v>
      </c>
      <c r="I753" s="58"/>
      <c r="J753" s="128">
        <f t="shared" si="20"/>
        <v>0</v>
      </c>
      <c r="K753" s="129"/>
      <c r="L753" s="21"/>
      <c r="M753" s="60" t="s">
        <v>1</v>
      </c>
      <c r="N753" s="61" t="s">
        <v>34</v>
      </c>
      <c r="O753" s="62">
        <v>0</v>
      </c>
      <c r="P753" s="62">
        <f t="shared" si="21"/>
        <v>0</v>
      </c>
      <c r="Q753" s="62">
        <v>0</v>
      </c>
      <c r="R753" s="62">
        <f t="shared" si="22"/>
        <v>0</v>
      </c>
      <c r="S753" s="62">
        <v>0</v>
      </c>
      <c r="T753" s="63">
        <f t="shared" si="23"/>
        <v>0</v>
      </c>
      <c r="AR753" s="64" t="s">
        <v>247</v>
      </c>
      <c r="AT753" s="64" t="s">
        <v>149</v>
      </c>
      <c r="AU753" s="64" t="s">
        <v>79</v>
      </c>
      <c r="AY753" s="17" t="s">
        <v>147</v>
      </c>
      <c r="BE753" s="65">
        <f t="shared" si="24"/>
        <v>0</v>
      </c>
      <c r="BF753" s="65">
        <f t="shared" si="25"/>
        <v>0</v>
      </c>
      <c r="BG753" s="65">
        <f t="shared" si="26"/>
        <v>0</v>
      </c>
      <c r="BH753" s="65">
        <f t="shared" si="27"/>
        <v>0</v>
      </c>
      <c r="BI753" s="65">
        <f t="shared" si="28"/>
        <v>0</v>
      </c>
      <c r="BJ753" s="17" t="s">
        <v>77</v>
      </c>
      <c r="BK753" s="65">
        <f t="shared" si="29"/>
        <v>0</v>
      </c>
      <c r="BL753" s="17" t="s">
        <v>247</v>
      </c>
      <c r="BM753" s="64" t="s">
        <v>1181</v>
      </c>
    </row>
    <row r="754" spans="2:65" s="1" customFormat="1" ht="62.65" customHeight="1" x14ac:dyDescent="0.2">
      <c r="B754" s="21"/>
      <c r="C754" s="152" t="s">
        <v>1182</v>
      </c>
      <c r="D754" s="152" t="s">
        <v>149</v>
      </c>
      <c r="E754" s="153" t="s">
        <v>1183</v>
      </c>
      <c r="F754" s="154" t="s">
        <v>1184</v>
      </c>
      <c r="G754" s="155" t="s">
        <v>305</v>
      </c>
      <c r="H754" s="156">
        <v>1</v>
      </c>
      <c r="I754" s="58"/>
      <c r="J754" s="128">
        <f t="shared" si="20"/>
        <v>0</v>
      </c>
      <c r="K754" s="129"/>
      <c r="L754" s="21"/>
      <c r="M754" s="60" t="s">
        <v>1</v>
      </c>
      <c r="N754" s="61" t="s">
        <v>34</v>
      </c>
      <c r="O754" s="62">
        <v>0</v>
      </c>
      <c r="P754" s="62">
        <f t="shared" si="21"/>
        <v>0</v>
      </c>
      <c r="Q754" s="62">
        <v>0</v>
      </c>
      <c r="R754" s="62">
        <f t="shared" si="22"/>
        <v>0</v>
      </c>
      <c r="S754" s="62">
        <v>0</v>
      </c>
      <c r="T754" s="63">
        <f t="shared" si="23"/>
        <v>0</v>
      </c>
      <c r="AR754" s="64" t="s">
        <v>247</v>
      </c>
      <c r="AT754" s="64" t="s">
        <v>149</v>
      </c>
      <c r="AU754" s="64" t="s">
        <v>79</v>
      </c>
      <c r="AY754" s="17" t="s">
        <v>147</v>
      </c>
      <c r="BE754" s="65">
        <f t="shared" si="24"/>
        <v>0</v>
      </c>
      <c r="BF754" s="65">
        <f t="shared" si="25"/>
        <v>0</v>
      </c>
      <c r="BG754" s="65">
        <f t="shared" si="26"/>
        <v>0</v>
      </c>
      <c r="BH754" s="65">
        <f t="shared" si="27"/>
        <v>0</v>
      </c>
      <c r="BI754" s="65">
        <f t="shared" si="28"/>
        <v>0</v>
      </c>
      <c r="BJ754" s="17" t="s">
        <v>77</v>
      </c>
      <c r="BK754" s="65">
        <f t="shared" si="29"/>
        <v>0</v>
      </c>
      <c r="BL754" s="17" t="s">
        <v>247</v>
      </c>
      <c r="BM754" s="64" t="s">
        <v>1185</v>
      </c>
    </row>
    <row r="755" spans="2:65" s="1" customFormat="1" ht="62.65" customHeight="1" x14ac:dyDescent="0.2">
      <c r="B755" s="21"/>
      <c r="C755" s="152" t="s">
        <v>1186</v>
      </c>
      <c r="D755" s="152" t="s">
        <v>149</v>
      </c>
      <c r="E755" s="153" t="s">
        <v>1187</v>
      </c>
      <c r="F755" s="154" t="s">
        <v>1641</v>
      </c>
      <c r="G755" s="155" t="s">
        <v>305</v>
      </c>
      <c r="H755" s="156">
        <v>1</v>
      </c>
      <c r="I755" s="58"/>
      <c r="J755" s="128">
        <f t="shared" si="20"/>
        <v>0</v>
      </c>
      <c r="K755" s="129"/>
      <c r="L755" s="21"/>
      <c r="M755" s="60" t="s">
        <v>1</v>
      </c>
      <c r="N755" s="61" t="s">
        <v>34</v>
      </c>
      <c r="O755" s="62">
        <v>0</v>
      </c>
      <c r="P755" s="62">
        <f t="shared" si="21"/>
        <v>0</v>
      </c>
      <c r="Q755" s="62">
        <v>0</v>
      </c>
      <c r="R755" s="62">
        <f t="shared" si="22"/>
        <v>0</v>
      </c>
      <c r="S755" s="62">
        <v>0</v>
      </c>
      <c r="T755" s="63">
        <f t="shared" si="23"/>
        <v>0</v>
      </c>
      <c r="AR755" s="64" t="s">
        <v>247</v>
      </c>
      <c r="AT755" s="64" t="s">
        <v>149</v>
      </c>
      <c r="AU755" s="64" t="s">
        <v>79</v>
      </c>
      <c r="AY755" s="17" t="s">
        <v>147</v>
      </c>
      <c r="BE755" s="65">
        <f t="shared" si="24"/>
        <v>0</v>
      </c>
      <c r="BF755" s="65">
        <f t="shared" si="25"/>
        <v>0</v>
      </c>
      <c r="BG755" s="65">
        <f t="shared" si="26"/>
        <v>0</v>
      </c>
      <c r="BH755" s="65">
        <f t="shared" si="27"/>
        <v>0</v>
      </c>
      <c r="BI755" s="65">
        <f t="shared" si="28"/>
        <v>0</v>
      </c>
      <c r="BJ755" s="17" t="s">
        <v>77</v>
      </c>
      <c r="BK755" s="65">
        <f t="shared" si="29"/>
        <v>0</v>
      </c>
      <c r="BL755" s="17" t="s">
        <v>247</v>
      </c>
      <c r="BM755" s="64" t="s">
        <v>1188</v>
      </c>
    </row>
    <row r="756" spans="2:65" s="1" customFormat="1" ht="37.9" customHeight="1" x14ac:dyDescent="0.2">
      <c r="B756" s="21"/>
      <c r="C756" s="152" t="s">
        <v>1189</v>
      </c>
      <c r="D756" s="152" t="s">
        <v>149</v>
      </c>
      <c r="E756" s="153" t="s">
        <v>1190</v>
      </c>
      <c r="F756" s="154" t="s">
        <v>1191</v>
      </c>
      <c r="G756" s="155" t="s">
        <v>305</v>
      </c>
      <c r="H756" s="156">
        <v>6</v>
      </c>
      <c r="I756" s="58"/>
      <c r="J756" s="128">
        <f t="shared" si="20"/>
        <v>0</v>
      </c>
      <c r="K756" s="129"/>
      <c r="L756" s="21"/>
      <c r="M756" s="60" t="s">
        <v>1</v>
      </c>
      <c r="N756" s="61" t="s">
        <v>34</v>
      </c>
      <c r="O756" s="62">
        <v>0</v>
      </c>
      <c r="P756" s="62">
        <f t="shared" si="21"/>
        <v>0</v>
      </c>
      <c r="Q756" s="62">
        <v>0</v>
      </c>
      <c r="R756" s="62">
        <f t="shared" si="22"/>
        <v>0</v>
      </c>
      <c r="S756" s="62">
        <v>0</v>
      </c>
      <c r="T756" s="63">
        <f t="shared" si="23"/>
        <v>0</v>
      </c>
      <c r="AR756" s="64" t="s">
        <v>247</v>
      </c>
      <c r="AT756" s="64" t="s">
        <v>149</v>
      </c>
      <c r="AU756" s="64" t="s">
        <v>79</v>
      </c>
      <c r="AY756" s="17" t="s">
        <v>147</v>
      </c>
      <c r="BE756" s="65">
        <f t="shared" si="24"/>
        <v>0</v>
      </c>
      <c r="BF756" s="65">
        <f t="shared" si="25"/>
        <v>0</v>
      </c>
      <c r="BG756" s="65">
        <f t="shared" si="26"/>
        <v>0</v>
      </c>
      <c r="BH756" s="65">
        <f t="shared" si="27"/>
        <v>0</v>
      </c>
      <c r="BI756" s="65">
        <f t="shared" si="28"/>
        <v>0</v>
      </c>
      <c r="BJ756" s="17" t="s">
        <v>77</v>
      </c>
      <c r="BK756" s="65">
        <f t="shared" si="29"/>
        <v>0</v>
      </c>
      <c r="BL756" s="17" t="s">
        <v>247</v>
      </c>
      <c r="BM756" s="64" t="s">
        <v>1192</v>
      </c>
    </row>
    <row r="757" spans="2:65" s="1" customFormat="1" ht="37.9" customHeight="1" x14ac:dyDescent="0.2">
      <c r="B757" s="21"/>
      <c r="C757" s="152" t="s">
        <v>1193</v>
      </c>
      <c r="D757" s="152" t="s">
        <v>149</v>
      </c>
      <c r="E757" s="153" t="s">
        <v>1194</v>
      </c>
      <c r="F757" s="154" t="s">
        <v>1195</v>
      </c>
      <c r="G757" s="155" t="s">
        <v>305</v>
      </c>
      <c r="H757" s="156">
        <v>5</v>
      </c>
      <c r="I757" s="58"/>
      <c r="J757" s="128">
        <f t="shared" si="20"/>
        <v>0</v>
      </c>
      <c r="K757" s="129"/>
      <c r="L757" s="21"/>
      <c r="M757" s="60" t="s">
        <v>1</v>
      </c>
      <c r="N757" s="61" t="s">
        <v>34</v>
      </c>
      <c r="O757" s="62">
        <v>0</v>
      </c>
      <c r="P757" s="62">
        <f t="shared" si="21"/>
        <v>0</v>
      </c>
      <c r="Q757" s="62">
        <v>0</v>
      </c>
      <c r="R757" s="62">
        <f t="shared" si="22"/>
        <v>0</v>
      </c>
      <c r="S757" s="62">
        <v>0</v>
      </c>
      <c r="T757" s="63">
        <f t="shared" si="23"/>
        <v>0</v>
      </c>
      <c r="AR757" s="64" t="s">
        <v>247</v>
      </c>
      <c r="AT757" s="64" t="s">
        <v>149</v>
      </c>
      <c r="AU757" s="64" t="s">
        <v>79</v>
      </c>
      <c r="AY757" s="17" t="s">
        <v>147</v>
      </c>
      <c r="BE757" s="65">
        <f t="shared" si="24"/>
        <v>0</v>
      </c>
      <c r="BF757" s="65">
        <f t="shared" si="25"/>
        <v>0</v>
      </c>
      <c r="BG757" s="65">
        <f t="shared" si="26"/>
        <v>0</v>
      </c>
      <c r="BH757" s="65">
        <f t="shared" si="27"/>
        <v>0</v>
      </c>
      <c r="BI757" s="65">
        <f t="shared" si="28"/>
        <v>0</v>
      </c>
      <c r="BJ757" s="17" t="s">
        <v>77</v>
      </c>
      <c r="BK757" s="65">
        <f t="shared" si="29"/>
        <v>0</v>
      </c>
      <c r="BL757" s="17" t="s">
        <v>247</v>
      </c>
      <c r="BM757" s="64" t="s">
        <v>1196</v>
      </c>
    </row>
    <row r="758" spans="2:65" s="1" customFormat="1" ht="44.25" customHeight="1" x14ac:dyDescent="0.2">
      <c r="B758" s="21"/>
      <c r="C758" s="152" t="s">
        <v>1197</v>
      </c>
      <c r="D758" s="152" t="s">
        <v>149</v>
      </c>
      <c r="E758" s="153" t="s">
        <v>1198</v>
      </c>
      <c r="F758" s="154" t="s">
        <v>1648</v>
      </c>
      <c r="G758" s="155" t="s">
        <v>305</v>
      </c>
      <c r="H758" s="156">
        <v>1</v>
      </c>
      <c r="I758" s="58"/>
      <c r="J758" s="128">
        <f t="shared" si="20"/>
        <v>0</v>
      </c>
      <c r="K758" s="129"/>
      <c r="L758" s="21"/>
      <c r="M758" s="60" t="s">
        <v>1</v>
      </c>
      <c r="N758" s="61" t="s">
        <v>34</v>
      </c>
      <c r="O758" s="62">
        <v>0</v>
      </c>
      <c r="P758" s="62">
        <f t="shared" si="21"/>
        <v>0</v>
      </c>
      <c r="Q758" s="62">
        <v>0</v>
      </c>
      <c r="R758" s="62">
        <f t="shared" si="22"/>
        <v>0</v>
      </c>
      <c r="S758" s="62">
        <v>0</v>
      </c>
      <c r="T758" s="63">
        <f t="shared" si="23"/>
        <v>0</v>
      </c>
      <c r="AR758" s="64" t="s">
        <v>247</v>
      </c>
      <c r="AT758" s="64" t="s">
        <v>149</v>
      </c>
      <c r="AU758" s="64" t="s">
        <v>79</v>
      </c>
      <c r="AY758" s="17" t="s">
        <v>147</v>
      </c>
      <c r="BE758" s="65">
        <f t="shared" si="24"/>
        <v>0</v>
      </c>
      <c r="BF758" s="65">
        <f t="shared" si="25"/>
        <v>0</v>
      </c>
      <c r="BG758" s="65">
        <f t="shared" si="26"/>
        <v>0</v>
      </c>
      <c r="BH758" s="65">
        <f t="shared" si="27"/>
        <v>0</v>
      </c>
      <c r="BI758" s="65">
        <f t="shared" si="28"/>
        <v>0</v>
      </c>
      <c r="BJ758" s="17" t="s">
        <v>77</v>
      </c>
      <c r="BK758" s="65">
        <f t="shared" si="29"/>
        <v>0</v>
      </c>
      <c r="BL758" s="17" t="s">
        <v>247</v>
      </c>
      <c r="BM758" s="64" t="s">
        <v>1199</v>
      </c>
    </row>
    <row r="759" spans="2:65" s="1" customFormat="1" ht="24.2" customHeight="1" x14ac:dyDescent="0.2">
      <c r="B759" s="21"/>
      <c r="C759" s="152" t="s">
        <v>1200</v>
      </c>
      <c r="D759" s="152" t="s">
        <v>149</v>
      </c>
      <c r="E759" s="153" t="s">
        <v>1141</v>
      </c>
      <c r="F759" s="154" t="s">
        <v>1142</v>
      </c>
      <c r="G759" s="155" t="s">
        <v>970</v>
      </c>
      <c r="H759" s="156">
        <v>1</v>
      </c>
      <c r="I759" s="58"/>
      <c r="J759" s="128">
        <f t="shared" si="20"/>
        <v>0</v>
      </c>
      <c r="K759" s="129"/>
      <c r="L759" s="21"/>
      <c r="M759" s="60" t="s">
        <v>1</v>
      </c>
      <c r="N759" s="61" t="s">
        <v>34</v>
      </c>
      <c r="O759" s="62">
        <v>0</v>
      </c>
      <c r="P759" s="62">
        <f t="shared" si="21"/>
        <v>0</v>
      </c>
      <c r="Q759" s="62">
        <v>0</v>
      </c>
      <c r="R759" s="62">
        <f t="shared" si="22"/>
        <v>0</v>
      </c>
      <c r="S759" s="62">
        <v>0</v>
      </c>
      <c r="T759" s="63">
        <f t="shared" si="23"/>
        <v>0</v>
      </c>
      <c r="AR759" s="64" t="s">
        <v>247</v>
      </c>
      <c r="AT759" s="64" t="s">
        <v>149</v>
      </c>
      <c r="AU759" s="64" t="s">
        <v>79</v>
      </c>
      <c r="AY759" s="17" t="s">
        <v>147</v>
      </c>
      <c r="BE759" s="65">
        <f t="shared" si="24"/>
        <v>0</v>
      </c>
      <c r="BF759" s="65">
        <f t="shared" si="25"/>
        <v>0</v>
      </c>
      <c r="BG759" s="65">
        <f t="shared" si="26"/>
        <v>0</v>
      </c>
      <c r="BH759" s="65">
        <f t="shared" si="27"/>
        <v>0</v>
      </c>
      <c r="BI759" s="65">
        <f t="shared" si="28"/>
        <v>0</v>
      </c>
      <c r="BJ759" s="17" t="s">
        <v>77</v>
      </c>
      <c r="BK759" s="65">
        <f t="shared" si="29"/>
        <v>0</v>
      </c>
      <c r="BL759" s="17" t="s">
        <v>247</v>
      </c>
      <c r="BM759" s="64" t="s">
        <v>1201</v>
      </c>
    </row>
    <row r="760" spans="2:65" s="11" customFormat="1" ht="22.9" customHeight="1" x14ac:dyDescent="0.2">
      <c r="B760" s="51"/>
      <c r="D760" s="52" t="s">
        <v>68</v>
      </c>
      <c r="E760" s="151" t="s">
        <v>1202</v>
      </c>
      <c r="F760" s="151" t="s">
        <v>1203</v>
      </c>
      <c r="I760" s="109"/>
      <c r="J760" s="127">
        <f>BK760</f>
        <v>0</v>
      </c>
      <c r="L760" s="51"/>
      <c r="M760" s="53"/>
      <c r="P760" s="54">
        <f>SUM(P761:P765)</f>
        <v>0</v>
      </c>
      <c r="R760" s="54">
        <f>SUM(R761:R765)</f>
        <v>0</v>
      </c>
      <c r="T760" s="55">
        <f>SUM(T761:T765)</f>
        <v>0</v>
      </c>
      <c r="AR760" s="52" t="s">
        <v>79</v>
      </c>
      <c r="AT760" s="56" t="s">
        <v>68</v>
      </c>
      <c r="AU760" s="56" t="s">
        <v>77</v>
      </c>
      <c r="AY760" s="52" t="s">
        <v>147</v>
      </c>
      <c r="BK760" s="57">
        <f>SUM(BK761:BK765)</f>
        <v>0</v>
      </c>
    </row>
    <row r="761" spans="2:65" s="1" customFormat="1" ht="44.25" customHeight="1" x14ac:dyDescent="0.2">
      <c r="B761" s="21"/>
      <c r="C761" s="152" t="s">
        <v>1204</v>
      </c>
      <c r="D761" s="152" t="s">
        <v>149</v>
      </c>
      <c r="E761" s="153" t="s">
        <v>1205</v>
      </c>
      <c r="F761" s="154" t="s">
        <v>1206</v>
      </c>
      <c r="G761" s="155" t="s">
        <v>305</v>
      </c>
      <c r="H761" s="156">
        <v>1</v>
      </c>
      <c r="I761" s="58"/>
      <c r="J761" s="128">
        <f>ROUND(I761*H761,2)</f>
        <v>0</v>
      </c>
      <c r="K761" s="129"/>
      <c r="L761" s="21"/>
      <c r="M761" s="60" t="s">
        <v>1</v>
      </c>
      <c r="N761" s="61" t="s">
        <v>34</v>
      </c>
      <c r="O761" s="62">
        <v>0</v>
      </c>
      <c r="P761" s="62">
        <f>O761*H761</f>
        <v>0</v>
      </c>
      <c r="Q761" s="62">
        <v>0</v>
      </c>
      <c r="R761" s="62">
        <f>Q761*H761</f>
        <v>0</v>
      </c>
      <c r="S761" s="62">
        <v>0</v>
      </c>
      <c r="T761" s="63">
        <f>S761*H761</f>
        <v>0</v>
      </c>
      <c r="AR761" s="64" t="s">
        <v>247</v>
      </c>
      <c r="AT761" s="64" t="s">
        <v>149</v>
      </c>
      <c r="AU761" s="64" t="s">
        <v>79</v>
      </c>
      <c r="AY761" s="17" t="s">
        <v>147</v>
      </c>
      <c r="BE761" s="65">
        <f>IF(N761="základní",J761,0)</f>
        <v>0</v>
      </c>
      <c r="BF761" s="65">
        <f>IF(N761="snížená",J761,0)</f>
        <v>0</v>
      </c>
      <c r="BG761" s="65">
        <f>IF(N761="zákl. přenesená",J761,0)</f>
        <v>0</v>
      </c>
      <c r="BH761" s="65">
        <f>IF(N761="sníž. přenesená",J761,0)</f>
        <v>0</v>
      </c>
      <c r="BI761" s="65">
        <f>IF(N761="nulová",J761,0)</f>
        <v>0</v>
      </c>
      <c r="BJ761" s="17" t="s">
        <v>77</v>
      </c>
      <c r="BK761" s="65">
        <f>ROUND(I761*H761,2)</f>
        <v>0</v>
      </c>
      <c r="BL761" s="17" t="s">
        <v>247</v>
      </c>
      <c r="BM761" s="64" t="s">
        <v>1207</v>
      </c>
    </row>
    <row r="762" spans="2:65" s="1" customFormat="1" ht="44.25" customHeight="1" x14ac:dyDescent="0.2">
      <c r="B762" s="21"/>
      <c r="C762" s="152" t="s">
        <v>1208</v>
      </c>
      <c r="D762" s="152" t="s">
        <v>149</v>
      </c>
      <c r="E762" s="153" t="s">
        <v>1209</v>
      </c>
      <c r="F762" s="154" t="s">
        <v>1210</v>
      </c>
      <c r="G762" s="155" t="s">
        <v>305</v>
      </c>
      <c r="H762" s="156">
        <v>8</v>
      </c>
      <c r="I762" s="58"/>
      <c r="J762" s="128">
        <f>ROUND(I762*H762,2)</f>
        <v>0</v>
      </c>
      <c r="K762" s="129"/>
      <c r="L762" s="21"/>
      <c r="M762" s="60" t="s">
        <v>1</v>
      </c>
      <c r="N762" s="61" t="s">
        <v>34</v>
      </c>
      <c r="O762" s="62">
        <v>0</v>
      </c>
      <c r="P762" s="62">
        <f>O762*H762</f>
        <v>0</v>
      </c>
      <c r="Q762" s="62">
        <v>0</v>
      </c>
      <c r="R762" s="62">
        <f>Q762*H762</f>
        <v>0</v>
      </c>
      <c r="S762" s="62">
        <v>0</v>
      </c>
      <c r="T762" s="63">
        <f>S762*H762</f>
        <v>0</v>
      </c>
      <c r="AR762" s="64" t="s">
        <v>247</v>
      </c>
      <c r="AT762" s="64" t="s">
        <v>149</v>
      </c>
      <c r="AU762" s="64" t="s">
        <v>79</v>
      </c>
      <c r="AY762" s="17" t="s">
        <v>147</v>
      </c>
      <c r="BE762" s="65">
        <f>IF(N762="základní",J762,0)</f>
        <v>0</v>
      </c>
      <c r="BF762" s="65">
        <f>IF(N762="snížená",J762,0)</f>
        <v>0</v>
      </c>
      <c r="BG762" s="65">
        <f>IF(N762="zákl. přenesená",J762,0)</f>
        <v>0</v>
      </c>
      <c r="BH762" s="65">
        <f>IF(N762="sníž. přenesená",J762,0)</f>
        <v>0</v>
      </c>
      <c r="BI762" s="65">
        <f>IF(N762="nulová",J762,0)</f>
        <v>0</v>
      </c>
      <c r="BJ762" s="17" t="s">
        <v>77</v>
      </c>
      <c r="BK762" s="65">
        <f>ROUND(I762*H762,2)</f>
        <v>0</v>
      </c>
      <c r="BL762" s="17" t="s">
        <v>247</v>
      </c>
      <c r="BM762" s="64" t="s">
        <v>1211</v>
      </c>
    </row>
    <row r="763" spans="2:65" s="1" customFormat="1" ht="44.25" customHeight="1" x14ac:dyDescent="0.2">
      <c r="B763" s="21"/>
      <c r="C763" s="152" t="s">
        <v>1212</v>
      </c>
      <c r="D763" s="152" t="s">
        <v>149</v>
      </c>
      <c r="E763" s="153" t="s">
        <v>1213</v>
      </c>
      <c r="F763" s="154" t="s">
        <v>1214</v>
      </c>
      <c r="G763" s="155" t="s">
        <v>305</v>
      </c>
      <c r="H763" s="156">
        <v>2</v>
      </c>
      <c r="I763" s="58"/>
      <c r="J763" s="128">
        <f>ROUND(I763*H763,2)</f>
        <v>0</v>
      </c>
      <c r="K763" s="129"/>
      <c r="L763" s="21"/>
      <c r="M763" s="60" t="s">
        <v>1</v>
      </c>
      <c r="N763" s="61" t="s">
        <v>34</v>
      </c>
      <c r="O763" s="62">
        <v>0</v>
      </c>
      <c r="P763" s="62">
        <f>O763*H763</f>
        <v>0</v>
      </c>
      <c r="Q763" s="62">
        <v>0</v>
      </c>
      <c r="R763" s="62">
        <f>Q763*H763</f>
        <v>0</v>
      </c>
      <c r="S763" s="62">
        <v>0</v>
      </c>
      <c r="T763" s="63">
        <f>S763*H763</f>
        <v>0</v>
      </c>
      <c r="AR763" s="64" t="s">
        <v>247</v>
      </c>
      <c r="AT763" s="64" t="s">
        <v>149</v>
      </c>
      <c r="AU763" s="64" t="s">
        <v>79</v>
      </c>
      <c r="AY763" s="17" t="s">
        <v>147</v>
      </c>
      <c r="BE763" s="65">
        <f>IF(N763="základní",J763,0)</f>
        <v>0</v>
      </c>
      <c r="BF763" s="65">
        <f>IF(N763="snížená",J763,0)</f>
        <v>0</v>
      </c>
      <c r="BG763" s="65">
        <f>IF(N763="zákl. přenesená",J763,0)</f>
        <v>0</v>
      </c>
      <c r="BH763" s="65">
        <f>IF(N763="sníž. přenesená",J763,0)</f>
        <v>0</v>
      </c>
      <c r="BI763" s="65">
        <f>IF(N763="nulová",J763,0)</f>
        <v>0</v>
      </c>
      <c r="BJ763" s="17" t="s">
        <v>77</v>
      </c>
      <c r="BK763" s="65">
        <f>ROUND(I763*H763,2)</f>
        <v>0</v>
      </c>
      <c r="BL763" s="17" t="s">
        <v>247</v>
      </c>
      <c r="BM763" s="64" t="s">
        <v>1215</v>
      </c>
    </row>
    <row r="764" spans="2:65" s="1" customFormat="1" ht="44.25" customHeight="1" x14ac:dyDescent="0.2">
      <c r="B764" s="21"/>
      <c r="C764" s="152" t="s">
        <v>1216</v>
      </c>
      <c r="D764" s="152" t="s">
        <v>149</v>
      </c>
      <c r="E764" s="153" t="s">
        <v>1217</v>
      </c>
      <c r="F764" s="154" t="s">
        <v>1218</v>
      </c>
      <c r="G764" s="155" t="s">
        <v>305</v>
      </c>
      <c r="H764" s="156">
        <v>2</v>
      </c>
      <c r="I764" s="58"/>
      <c r="J764" s="128">
        <f>ROUND(I764*H764,2)</f>
        <v>0</v>
      </c>
      <c r="K764" s="129"/>
      <c r="L764" s="21"/>
      <c r="M764" s="60" t="s">
        <v>1</v>
      </c>
      <c r="N764" s="61" t="s">
        <v>34</v>
      </c>
      <c r="O764" s="62">
        <v>0</v>
      </c>
      <c r="P764" s="62">
        <f>O764*H764</f>
        <v>0</v>
      </c>
      <c r="Q764" s="62">
        <v>0</v>
      </c>
      <c r="R764" s="62">
        <f>Q764*H764</f>
        <v>0</v>
      </c>
      <c r="S764" s="62">
        <v>0</v>
      </c>
      <c r="T764" s="63">
        <f>S764*H764</f>
        <v>0</v>
      </c>
      <c r="AR764" s="64" t="s">
        <v>247</v>
      </c>
      <c r="AT764" s="64" t="s">
        <v>149</v>
      </c>
      <c r="AU764" s="64" t="s">
        <v>79</v>
      </c>
      <c r="AY764" s="17" t="s">
        <v>147</v>
      </c>
      <c r="BE764" s="65">
        <f>IF(N764="základní",J764,0)</f>
        <v>0</v>
      </c>
      <c r="BF764" s="65">
        <f>IF(N764="snížená",J764,0)</f>
        <v>0</v>
      </c>
      <c r="BG764" s="65">
        <f>IF(N764="zákl. přenesená",J764,0)</f>
        <v>0</v>
      </c>
      <c r="BH764" s="65">
        <f>IF(N764="sníž. přenesená",J764,0)</f>
        <v>0</v>
      </c>
      <c r="BI764" s="65">
        <f>IF(N764="nulová",J764,0)</f>
        <v>0</v>
      </c>
      <c r="BJ764" s="17" t="s">
        <v>77</v>
      </c>
      <c r="BK764" s="65">
        <f>ROUND(I764*H764,2)</f>
        <v>0</v>
      </c>
      <c r="BL764" s="17" t="s">
        <v>247</v>
      </c>
      <c r="BM764" s="64" t="s">
        <v>1219</v>
      </c>
    </row>
    <row r="765" spans="2:65" s="1" customFormat="1" ht="24.2" customHeight="1" x14ac:dyDescent="0.2">
      <c r="B765" s="21"/>
      <c r="C765" s="152" t="s">
        <v>1220</v>
      </c>
      <c r="D765" s="152" t="s">
        <v>149</v>
      </c>
      <c r="E765" s="153" t="s">
        <v>1141</v>
      </c>
      <c r="F765" s="154" t="s">
        <v>1142</v>
      </c>
      <c r="G765" s="155" t="s">
        <v>970</v>
      </c>
      <c r="H765" s="156">
        <v>1</v>
      </c>
      <c r="I765" s="58"/>
      <c r="J765" s="128">
        <f>ROUND(I765*H765,2)</f>
        <v>0</v>
      </c>
      <c r="K765" s="129"/>
      <c r="L765" s="21"/>
      <c r="M765" s="60" t="s">
        <v>1</v>
      </c>
      <c r="N765" s="61" t="s">
        <v>34</v>
      </c>
      <c r="O765" s="62">
        <v>0</v>
      </c>
      <c r="P765" s="62">
        <f>O765*H765</f>
        <v>0</v>
      </c>
      <c r="Q765" s="62">
        <v>0</v>
      </c>
      <c r="R765" s="62">
        <f>Q765*H765</f>
        <v>0</v>
      </c>
      <c r="S765" s="62">
        <v>0</v>
      </c>
      <c r="T765" s="63">
        <f>S765*H765</f>
        <v>0</v>
      </c>
      <c r="AR765" s="64" t="s">
        <v>247</v>
      </c>
      <c r="AT765" s="64" t="s">
        <v>149</v>
      </c>
      <c r="AU765" s="64" t="s">
        <v>79</v>
      </c>
      <c r="AY765" s="17" t="s">
        <v>147</v>
      </c>
      <c r="BE765" s="65">
        <f>IF(N765="základní",J765,0)</f>
        <v>0</v>
      </c>
      <c r="BF765" s="65">
        <f>IF(N765="snížená",J765,0)</f>
        <v>0</v>
      </c>
      <c r="BG765" s="65">
        <f>IF(N765="zákl. přenesená",J765,0)</f>
        <v>0</v>
      </c>
      <c r="BH765" s="65">
        <f>IF(N765="sníž. přenesená",J765,0)</f>
        <v>0</v>
      </c>
      <c r="BI765" s="65">
        <f>IF(N765="nulová",J765,0)</f>
        <v>0</v>
      </c>
      <c r="BJ765" s="17" t="s">
        <v>77</v>
      </c>
      <c r="BK765" s="65">
        <f>ROUND(I765*H765,2)</f>
        <v>0</v>
      </c>
      <c r="BL765" s="17" t="s">
        <v>247</v>
      </c>
      <c r="BM765" s="64" t="s">
        <v>1221</v>
      </c>
    </row>
    <row r="766" spans="2:65" s="11" customFormat="1" ht="22.9" customHeight="1" x14ac:dyDescent="0.2">
      <c r="B766" s="51"/>
      <c r="D766" s="52" t="s">
        <v>68</v>
      </c>
      <c r="E766" s="151" t="s">
        <v>1222</v>
      </c>
      <c r="F766" s="151" t="s">
        <v>1223</v>
      </c>
      <c r="I766" s="109"/>
      <c r="J766" s="127">
        <f>BK766</f>
        <v>0</v>
      </c>
      <c r="L766" s="51"/>
      <c r="M766" s="53"/>
      <c r="P766" s="54">
        <f>SUM(P767:P812)</f>
        <v>211.96524600000001</v>
      </c>
      <c r="R766" s="54">
        <f>SUM(R767:R812)</f>
        <v>5.7118460400000002</v>
      </c>
      <c r="T766" s="55">
        <f>SUM(T767:T812)</f>
        <v>0</v>
      </c>
      <c r="AR766" s="52" t="s">
        <v>79</v>
      </c>
      <c r="AT766" s="56" t="s">
        <v>68</v>
      </c>
      <c r="AU766" s="56" t="s">
        <v>77</v>
      </c>
      <c r="AY766" s="52" t="s">
        <v>147</v>
      </c>
      <c r="BK766" s="57">
        <f>SUM(BK767:BK812)</f>
        <v>0</v>
      </c>
    </row>
    <row r="767" spans="2:65" s="1" customFormat="1" ht="16.5" customHeight="1" x14ac:dyDescent="0.2">
      <c r="B767" s="21"/>
      <c r="C767" s="152" t="s">
        <v>1224</v>
      </c>
      <c r="D767" s="152" t="s">
        <v>149</v>
      </c>
      <c r="E767" s="153" t="s">
        <v>1225</v>
      </c>
      <c r="F767" s="154" t="s">
        <v>1226</v>
      </c>
      <c r="G767" s="155" t="s">
        <v>152</v>
      </c>
      <c r="H767" s="156">
        <v>155.19</v>
      </c>
      <c r="I767" s="58"/>
      <c r="J767" s="128">
        <f>ROUND(I767*H767,2)</f>
        <v>0</v>
      </c>
      <c r="K767" s="129"/>
      <c r="L767" s="21"/>
      <c r="M767" s="60" t="s">
        <v>1</v>
      </c>
      <c r="N767" s="61" t="s">
        <v>34</v>
      </c>
      <c r="O767" s="62">
        <v>2.4E-2</v>
      </c>
      <c r="P767" s="62">
        <f>O767*H767</f>
        <v>3.7245599999999999</v>
      </c>
      <c r="Q767" s="62">
        <v>0</v>
      </c>
      <c r="R767" s="62">
        <f>Q767*H767</f>
        <v>0</v>
      </c>
      <c r="S767" s="62">
        <v>0</v>
      </c>
      <c r="T767" s="63">
        <f>S767*H767</f>
        <v>0</v>
      </c>
      <c r="AR767" s="64" t="s">
        <v>247</v>
      </c>
      <c r="AT767" s="64" t="s">
        <v>149</v>
      </c>
      <c r="AU767" s="64" t="s">
        <v>79</v>
      </c>
      <c r="AY767" s="17" t="s">
        <v>147</v>
      </c>
      <c r="BE767" s="65">
        <f>IF(N767="základní",J767,0)</f>
        <v>0</v>
      </c>
      <c r="BF767" s="65">
        <f>IF(N767="snížená",J767,0)</f>
        <v>0</v>
      </c>
      <c r="BG767" s="65">
        <f>IF(N767="zákl. přenesená",J767,0)</f>
        <v>0</v>
      </c>
      <c r="BH767" s="65">
        <f>IF(N767="sníž. přenesená",J767,0)</f>
        <v>0</v>
      </c>
      <c r="BI767" s="65">
        <f>IF(N767="nulová",J767,0)</f>
        <v>0</v>
      </c>
      <c r="BJ767" s="17" t="s">
        <v>77</v>
      </c>
      <c r="BK767" s="65">
        <f>ROUND(I767*H767,2)</f>
        <v>0</v>
      </c>
      <c r="BL767" s="17" t="s">
        <v>247</v>
      </c>
      <c r="BM767" s="64" t="s">
        <v>1227</v>
      </c>
    </row>
    <row r="768" spans="2:65" s="1" customFormat="1" ht="16.5" customHeight="1" x14ac:dyDescent="0.2">
      <c r="B768" s="21"/>
      <c r="C768" s="152" t="s">
        <v>1228</v>
      </c>
      <c r="D768" s="152" t="s">
        <v>149</v>
      </c>
      <c r="E768" s="153" t="s">
        <v>1229</v>
      </c>
      <c r="F768" s="154" t="s">
        <v>1230</v>
      </c>
      <c r="G768" s="155" t="s">
        <v>152</v>
      </c>
      <c r="H768" s="156">
        <v>155.19</v>
      </c>
      <c r="I768" s="58"/>
      <c r="J768" s="128">
        <f>ROUND(I768*H768,2)</f>
        <v>0</v>
      </c>
      <c r="K768" s="129"/>
      <c r="L768" s="21"/>
      <c r="M768" s="60" t="s">
        <v>1</v>
      </c>
      <c r="N768" s="61" t="s">
        <v>34</v>
      </c>
      <c r="O768" s="62">
        <v>4.3999999999999997E-2</v>
      </c>
      <c r="P768" s="62">
        <f>O768*H768</f>
        <v>6.8283599999999991</v>
      </c>
      <c r="Q768" s="62">
        <v>2.9999999999999997E-4</v>
      </c>
      <c r="R768" s="62">
        <f>Q768*H768</f>
        <v>4.6556999999999994E-2</v>
      </c>
      <c r="S768" s="62">
        <v>0</v>
      </c>
      <c r="T768" s="63">
        <f>S768*H768</f>
        <v>0</v>
      </c>
      <c r="AR768" s="64" t="s">
        <v>247</v>
      </c>
      <c r="AT768" s="64" t="s">
        <v>149</v>
      </c>
      <c r="AU768" s="64" t="s">
        <v>79</v>
      </c>
      <c r="AY768" s="17" t="s">
        <v>147</v>
      </c>
      <c r="BE768" s="65">
        <f>IF(N768="základní",J768,0)</f>
        <v>0</v>
      </c>
      <c r="BF768" s="65">
        <f>IF(N768="snížená",J768,0)</f>
        <v>0</v>
      </c>
      <c r="BG768" s="65">
        <f>IF(N768="zákl. přenesená",J768,0)</f>
        <v>0</v>
      </c>
      <c r="BH768" s="65">
        <f>IF(N768="sníž. přenesená",J768,0)</f>
        <v>0</v>
      </c>
      <c r="BI768" s="65">
        <f>IF(N768="nulová",J768,0)</f>
        <v>0</v>
      </c>
      <c r="BJ768" s="17" t="s">
        <v>77</v>
      </c>
      <c r="BK768" s="65">
        <f>ROUND(I768*H768,2)</f>
        <v>0</v>
      </c>
      <c r="BL768" s="17" t="s">
        <v>247</v>
      </c>
      <c r="BM768" s="64" t="s">
        <v>1231</v>
      </c>
    </row>
    <row r="769" spans="2:65" s="13" customFormat="1" x14ac:dyDescent="0.2">
      <c r="B769" s="70"/>
      <c r="D769" s="157" t="s">
        <v>158</v>
      </c>
      <c r="E769" s="71" t="s">
        <v>1</v>
      </c>
      <c r="F769" s="160" t="s">
        <v>396</v>
      </c>
      <c r="H769" s="71" t="s">
        <v>1</v>
      </c>
      <c r="I769" s="111"/>
      <c r="L769" s="70"/>
      <c r="M769" s="72"/>
      <c r="T769" s="73"/>
      <c r="AT769" s="71" t="s">
        <v>158</v>
      </c>
      <c r="AU769" s="71" t="s">
        <v>79</v>
      </c>
      <c r="AV769" s="13" t="s">
        <v>77</v>
      </c>
      <c r="AW769" s="13" t="s">
        <v>26</v>
      </c>
      <c r="AX769" s="13" t="s">
        <v>69</v>
      </c>
      <c r="AY769" s="71" t="s">
        <v>147</v>
      </c>
    </row>
    <row r="770" spans="2:65" s="12" customFormat="1" x14ac:dyDescent="0.2">
      <c r="B770" s="66"/>
      <c r="D770" s="157" t="s">
        <v>158</v>
      </c>
      <c r="E770" s="67" t="s">
        <v>1</v>
      </c>
      <c r="F770" s="158" t="s">
        <v>404</v>
      </c>
      <c r="H770" s="159">
        <v>36.119999999999997</v>
      </c>
      <c r="I770" s="110"/>
      <c r="L770" s="66"/>
      <c r="M770" s="68"/>
      <c r="T770" s="69"/>
      <c r="AT770" s="67" t="s">
        <v>158</v>
      </c>
      <c r="AU770" s="67" t="s">
        <v>79</v>
      </c>
      <c r="AV770" s="12" t="s">
        <v>79</v>
      </c>
      <c r="AW770" s="12" t="s">
        <v>26</v>
      </c>
      <c r="AX770" s="12" t="s">
        <v>69</v>
      </c>
      <c r="AY770" s="67" t="s">
        <v>147</v>
      </c>
    </row>
    <row r="771" spans="2:65" s="13" customFormat="1" x14ac:dyDescent="0.2">
      <c r="B771" s="70"/>
      <c r="D771" s="157" t="s">
        <v>158</v>
      </c>
      <c r="E771" s="71" t="s">
        <v>1</v>
      </c>
      <c r="F771" s="160" t="s">
        <v>406</v>
      </c>
      <c r="H771" s="71" t="s">
        <v>1</v>
      </c>
      <c r="I771" s="111"/>
      <c r="L771" s="70"/>
      <c r="M771" s="72"/>
      <c r="T771" s="73"/>
      <c r="AT771" s="71" t="s">
        <v>158</v>
      </c>
      <c r="AU771" s="71" t="s">
        <v>79</v>
      </c>
      <c r="AV771" s="13" t="s">
        <v>77</v>
      </c>
      <c r="AW771" s="13" t="s">
        <v>26</v>
      </c>
      <c r="AX771" s="13" t="s">
        <v>69</v>
      </c>
      <c r="AY771" s="71" t="s">
        <v>147</v>
      </c>
    </row>
    <row r="772" spans="2:65" s="12" customFormat="1" x14ac:dyDescent="0.2">
      <c r="B772" s="66"/>
      <c r="D772" s="157" t="s">
        <v>158</v>
      </c>
      <c r="E772" s="67" t="s">
        <v>1</v>
      </c>
      <c r="F772" s="158" t="s">
        <v>407</v>
      </c>
      <c r="H772" s="159">
        <v>119.07</v>
      </c>
      <c r="I772" s="110"/>
      <c r="L772" s="66"/>
      <c r="M772" s="68"/>
      <c r="T772" s="69"/>
      <c r="AT772" s="67" t="s">
        <v>158</v>
      </c>
      <c r="AU772" s="67" t="s">
        <v>79</v>
      </c>
      <c r="AV772" s="12" t="s">
        <v>79</v>
      </c>
      <c r="AW772" s="12" t="s">
        <v>26</v>
      </c>
      <c r="AX772" s="12" t="s">
        <v>69</v>
      </c>
      <c r="AY772" s="67" t="s">
        <v>147</v>
      </c>
    </row>
    <row r="773" spans="2:65" s="14" customFormat="1" x14ac:dyDescent="0.2">
      <c r="B773" s="74"/>
      <c r="D773" s="157" t="s">
        <v>158</v>
      </c>
      <c r="E773" s="75" t="s">
        <v>1</v>
      </c>
      <c r="F773" s="161" t="s">
        <v>185</v>
      </c>
      <c r="H773" s="162">
        <v>155.19</v>
      </c>
      <c r="I773" s="112"/>
      <c r="L773" s="74"/>
      <c r="M773" s="76"/>
      <c r="T773" s="77"/>
      <c r="AT773" s="75" t="s">
        <v>158</v>
      </c>
      <c r="AU773" s="75" t="s">
        <v>79</v>
      </c>
      <c r="AV773" s="14" t="s">
        <v>153</v>
      </c>
      <c r="AW773" s="14" t="s">
        <v>26</v>
      </c>
      <c r="AX773" s="14" t="s">
        <v>77</v>
      </c>
      <c r="AY773" s="75" t="s">
        <v>147</v>
      </c>
    </row>
    <row r="774" spans="2:65" s="1" customFormat="1" ht="21.75" customHeight="1" x14ac:dyDescent="0.2">
      <c r="B774" s="21"/>
      <c r="C774" s="152" t="s">
        <v>1232</v>
      </c>
      <c r="D774" s="152" t="s">
        <v>149</v>
      </c>
      <c r="E774" s="153" t="s">
        <v>1233</v>
      </c>
      <c r="F774" s="154" t="s">
        <v>1234</v>
      </c>
      <c r="G774" s="155" t="s">
        <v>152</v>
      </c>
      <c r="H774" s="156">
        <v>36.119999999999997</v>
      </c>
      <c r="I774" s="58"/>
      <c r="J774" s="128">
        <f>ROUND(I774*H774,2)</f>
        <v>0</v>
      </c>
      <c r="K774" s="129"/>
      <c r="L774" s="21"/>
      <c r="M774" s="60" t="s">
        <v>1</v>
      </c>
      <c r="N774" s="61" t="s">
        <v>34</v>
      </c>
      <c r="O774" s="62">
        <v>0.192</v>
      </c>
      <c r="P774" s="62">
        <f>O774*H774</f>
        <v>6.9350399999999999</v>
      </c>
      <c r="Q774" s="62">
        <v>4.4999999999999997E-3</v>
      </c>
      <c r="R774" s="62">
        <f>Q774*H774</f>
        <v>0.16253999999999999</v>
      </c>
      <c r="S774" s="62">
        <v>0</v>
      </c>
      <c r="T774" s="63">
        <f>S774*H774</f>
        <v>0</v>
      </c>
      <c r="AR774" s="64" t="s">
        <v>247</v>
      </c>
      <c r="AT774" s="64" t="s">
        <v>149</v>
      </c>
      <c r="AU774" s="64" t="s">
        <v>79</v>
      </c>
      <c r="AY774" s="17" t="s">
        <v>147</v>
      </c>
      <c r="BE774" s="65">
        <f>IF(N774="základní",J774,0)</f>
        <v>0</v>
      </c>
      <c r="BF774" s="65">
        <f>IF(N774="snížená",J774,0)</f>
        <v>0</v>
      </c>
      <c r="BG774" s="65">
        <f>IF(N774="zákl. přenesená",J774,0)</f>
        <v>0</v>
      </c>
      <c r="BH774" s="65">
        <f>IF(N774="sníž. přenesená",J774,0)</f>
        <v>0</v>
      </c>
      <c r="BI774" s="65">
        <f>IF(N774="nulová",J774,0)</f>
        <v>0</v>
      </c>
      <c r="BJ774" s="17" t="s">
        <v>77</v>
      </c>
      <c r="BK774" s="65">
        <f>ROUND(I774*H774,2)</f>
        <v>0</v>
      </c>
      <c r="BL774" s="17" t="s">
        <v>247</v>
      </c>
      <c r="BM774" s="64" t="s">
        <v>1235</v>
      </c>
    </row>
    <row r="775" spans="2:65" s="13" customFormat="1" x14ac:dyDescent="0.2">
      <c r="B775" s="70"/>
      <c r="D775" s="157" t="s">
        <v>158</v>
      </c>
      <c r="E775" s="71" t="s">
        <v>1</v>
      </c>
      <c r="F775" s="160" t="s">
        <v>396</v>
      </c>
      <c r="H775" s="71" t="s">
        <v>1</v>
      </c>
      <c r="I775" s="111"/>
      <c r="L775" s="70"/>
      <c r="M775" s="72"/>
      <c r="T775" s="73"/>
      <c r="AT775" s="71" t="s">
        <v>158</v>
      </c>
      <c r="AU775" s="71" t="s">
        <v>79</v>
      </c>
      <c r="AV775" s="13" t="s">
        <v>77</v>
      </c>
      <c r="AW775" s="13" t="s">
        <v>26</v>
      </c>
      <c r="AX775" s="13" t="s">
        <v>69</v>
      </c>
      <c r="AY775" s="71" t="s">
        <v>147</v>
      </c>
    </row>
    <row r="776" spans="2:65" s="12" customFormat="1" x14ac:dyDescent="0.2">
      <c r="B776" s="66"/>
      <c r="D776" s="157" t="s">
        <v>158</v>
      </c>
      <c r="E776" s="67" t="s">
        <v>1</v>
      </c>
      <c r="F776" s="158" t="s">
        <v>404</v>
      </c>
      <c r="H776" s="159">
        <v>36.119999999999997</v>
      </c>
      <c r="I776" s="110"/>
      <c r="L776" s="66"/>
      <c r="M776" s="68"/>
      <c r="T776" s="69"/>
      <c r="AT776" s="67" t="s">
        <v>158</v>
      </c>
      <c r="AU776" s="67" t="s">
        <v>79</v>
      </c>
      <c r="AV776" s="12" t="s">
        <v>79</v>
      </c>
      <c r="AW776" s="12" t="s">
        <v>26</v>
      </c>
      <c r="AX776" s="12" t="s">
        <v>69</v>
      </c>
      <c r="AY776" s="67" t="s">
        <v>147</v>
      </c>
    </row>
    <row r="777" spans="2:65" s="14" customFormat="1" x14ac:dyDescent="0.2">
      <c r="B777" s="74"/>
      <c r="D777" s="157" t="s">
        <v>158</v>
      </c>
      <c r="E777" s="75" t="s">
        <v>1</v>
      </c>
      <c r="F777" s="161" t="s">
        <v>185</v>
      </c>
      <c r="H777" s="162">
        <v>36.119999999999997</v>
      </c>
      <c r="I777" s="112"/>
      <c r="L777" s="74"/>
      <c r="M777" s="76"/>
      <c r="T777" s="77"/>
      <c r="AT777" s="75" t="s">
        <v>158</v>
      </c>
      <c r="AU777" s="75" t="s">
        <v>79</v>
      </c>
      <c r="AV777" s="14" t="s">
        <v>153</v>
      </c>
      <c r="AW777" s="14" t="s">
        <v>26</v>
      </c>
      <c r="AX777" s="14" t="s">
        <v>77</v>
      </c>
      <c r="AY777" s="75" t="s">
        <v>147</v>
      </c>
    </row>
    <row r="778" spans="2:65" s="1" customFormat="1" ht="33" customHeight="1" x14ac:dyDescent="0.2">
      <c r="B778" s="21"/>
      <c r="C778" s="152" t="s">
        <v>1236</v>
      </c>
      <c r="D778" s="152" t="s">
        <v>149</v>
      </c>
      <c r="E778" s="153" t="s">
        <v>1237</v>
      </c>
      <c r="F778" s="154" t="s">
        <v>1238</v>
      </c>
      <c r="G778" s="155" t="s">
        <v>318</v>
      </c>
      <c r="H778" s="156">
        <v>95.706000000000003</v>
      </c>
      <c r="I778" s="58"/>
      <c r="J778" s="128">
        <f>ROUND(I778*H778,2)</f>
        <v>0</v>
      </c>
      <c r="K778" s="129"/>
      <c r="L778" s="21"/>
      <c r="M778" s="60" t="s">
        <v>1</v>
      </c>
      <c r="N778" s="61" t="s">
        <v>34</v>
      </c>
      <c r="O778" s="62">
        <v>0.20899999999999999</v>
      </c>
      <c r="P778" s="62">
        <f>O778*H778</f>
        <v>20.002554</v>
      </c>
      <c r="Q778" s="62">
        <v>5.8E-4</v>
      </c>
      <c r="R778" s="62">
        <f>Q778*H778</f>
        <v>5.550948E-2</v>
      </c>
      <c r="S778" s="62">
        <v>0</v>
      </c>
      <c r="T778" s="63">
        <f>S778*H778</f>
        <v>0</v>
      </c>
      <c r="AR778" s="64" t="s">
        <v>247</v>
      </c>
      <c r="AT778" s="64" t="s">
        <v>149</v>
      </c>
      <c r="AU778" s="64" t="s">
        <v>79</v>
      </c>
      <c r="AY778" s="17" t="s">
        <v>147</v>
      </c>
      <c r="BE778" s="65">
        <f>IF(N778="základní",J778,0)</f>
        <v>0</v>
      </c>
      <c r="BF778" s="65">
        <f>IF(N778="snížená",J778,0)</f>
        <v>0</v>
      </c>
      <c r="BG778" s="65">
        <f>IF(N778="zákl. přenesená",J778,0)</f>
        <v>0</v>
      </c>
      <c r="BH778" s="65">
        <f>IF(N778="sníž. přenesená",J778,0)</f>
        <v>0</v>
      </c>
      <c r="BI778" s="65">
        <f>IF(N778="nulová",J778,0)</f>
        <v>0</v>
      </c>
      <c r="BJ778" s="17" t="s">
        <v>77</v>
      </c>
      <c r="BK778" s="65">
        <f>ROUND(I778*H778,2)</f>
        <v>0</v>
      </c>
      <c r="BL778" s="17" t="s">
        <v>247</v>
      </c>
      <c r="BM778" s="64" t="s">
        <v>1239</v>
      </c>
    </row>
    <row r="779" spans="2:65" s="13" customFormat="1" x14ac:dyDescent="0.2">
      <c r="B779" s="70"/>
      <c r="D779" s="157" t="s">
        <v>158</v>
      </c>
      <c r="E779" s="71" t="s">
        <v>1</v>
      </c>
      <c r="F779" s="160" t="s">
        <v>1240</v>
      </c>
      <c r="H779" s="71" t="s">
        <v>1</v>
      </c>
      <c r="I779" s="111"/>
      <c r="L779" s="70"/>
      <c r="M779" s="72"/>
      <c r="T779" s="73"/>
      <c r="AT779" s="71" t="s">
        <v>158</v>
      </c>
      <c r="AU779" s="71" t="s">
        <v>79</v>
      </c>
      <c r="AV779" s="13" t="s">
        <v>77</v>
      </c>
      <c r="AW779" s="13" t="s">
        <v>26</v>
      </c>
      <c r="AX779" s="13" t="s">
        <v>69</v>
      </c>
      <c r="AY779" s="71" t="s">
        <v>147</v>
      </c>
    </row>
    <row r="780" spans="2:65" s="12" customFormat="1" x14ac:dyDescent="0.2">
      <c r="B780" s="66"/>
      <c r="D780" s="157" t="s">
        <v>158</v>
      </c>
      <c r="E780" s="67" t="s">
        <v>1</v>
      </c>
      <c r="F780" s="158" t="s">
        <v>1241</v>
      </c>
      <c r="H780" s="159">
        <v>23.26</v>
      </c>
      <c r="I780" s="110"/>
      <c r="L780" s="66"/>
      <c r="M780" s="68"/>
      <c r="T780" s="69"/>
      <c r="AT780" s="67" t="s">
        <v>158</v>
      </c>
      <c r="AU780" s="67" t="s">
        <v>79</v>
      </c>
      <c r="AV780" s="12" t="s">
        <v>79</v>
      </c>
      <c r="AW780" s="12" t="s">
        <v>26</v>
      </c>
      <c r="AX780" s="12" t="s">
        <v>69</v>
      </c>
      <c r="AY780" s="67" t="s">
        <v>147</v>
      </c>
    </row>
    <row r="781" spans="2:65" s="13" customFormat="1" x14ac:dyDescent="0.2">
      <c r="B781" s="70"/>
      <c r="D781" s="157" t="s">
        <v>158</v>
      </c>
      <c r="E781" s="71" t="s">
        <v>1</v>
      </c>
      <c r="F781" s="160" t="s">
        <v>1242</v>
      </c>
      <c r="H781" s="71" t="s">
        <v>1</v>
      </c>
      <c r="I781" s="111"/>
      <c r="L781" s="70"/>
      <c r="M781" s="72"/>
      <c r="T781" s="73"/>
      <c r="AT781" s="71" t="s">
        <v>158</v>
      </c>
      <c r="AU781" s="71" t="s">
        <v>79</v>
      </c>
      <c r="AV781" s="13" t="s">
        <v>77</v>
      </c>
      <c r="AW781" s="13" t="s">
        <v>26</v>
      </c>
      <c r="AX781" s="13" t="s">
        <v>69</v>
      </c>
      <c r="AY781" s="71" t="s">
        <v>147</v>
      </c>
    </row>
    <row r="782" spans="2:65" s="12" customFormat="1" x14ac:dyDescent="0.2">
      <c r="B782" s="66"/>
      <c r="D782" s="157" t="s">
        <v>158</v>
      </c>
      <c r="E782" s="67" t="s">
        <v>1</v>
      </c>
      <c r="F782" s="158" t="s">
        <v>1243</v>
      </c>
      <c r="H782" s="159">
        <v>26.96</v>
      </c>
      <c r="I782" s="110"/>
      <c r="L782" s="66"/>
      <c r="M782" s="68"/>
      <c r="T782" s="69"/>
      <c r="AT782" s="67" t="s">
        <v>158</v>
      </c>
      <c r="AU782" s="67" t="s">
        <v>79</v>
      </c>
      <c r="AV782" s="12" t="s">
        <v>79</v>
      </c>
      <c r="AW782" s="12" t="s">
        <v>26</v>
      </c>
      <c r="AX782" s="12" t="s">
        <v>69</v>
      </c>
      <c r="AY782" s="67" t="s">
        <v>147</v>
      </c>
    </row>
    <row r="783" spans="2:65" s="13" customFormat="1" x14ac:dyDescent="0.2">
      <c r="B783" s="70"/>
      <c r="D783" s="157" t="s">
        <v>158</v>
      </c>
      <c r="E783" s="71" t="s">
        <v>1</v>
      </c>
      <c r="F783" s="160" t="s">
        <v>1244</v>
      </c>
      <c r="H783" s="71" t="s">
        <v>1</v>
      </c>
      <c r="I783" s="111"/>
      <c r="L783" s="70"/>
      <c r="M783" s="72"/>
      <c r="T783" s="73"/>
      <c r="AT783" s="71" t="s">
        <v>158</v>
      </c>
      <c r="AU783" s="71" t="s">
        <v>79</v>
      </c>
      <c r="AV783" s="13" t="s">
        <v>77</v>
      </c>
      <c r="AW783" s="13" t="s">
        <v>26</v>
      </c>
      <c r="AX783" s="13" t="s">
        <v>69</v>
      </c>
      <c r="AY783" s="71" t="s">
        <v>147</v>
      </c>
    </row>
    <row r="784" spans="2:65" s="12" customFormat="1" x14ac:dyDescent="0.2">
      <c r="B784" s="66"/>
      <c r="D784" s="157" t="s">
        <v>158</v>
      </c>
      <c r="E784" s="67" t="s">
        <v>1</v>
      </c>
      <c r="F784" s="158" t="s">
        <v>1245</v>
      </c>
      <c r="H784" s="159">
        <v>6.62</v>
      </c>
      <c r="I784" s="110"/>
      <c r="L784" s="66"/>
      <c r="M784" s="68"/>
      <c r="T784" s="69"/>
      <c r="AT784" s="67" t="s">
        <v>158</v>
      </c>
      <c r="AU784" s="67" t="s">
        <v>79</v>
      </c>
      <c r="AV784" s="12" t="s">
        <v>79</v>
      </c>
      <c r="AW784" s="12" t="s">
        <v>26</v>
      </c>
      <c r="AX784" s="12" t="s">
        <v>69</v>
      </c>
      <c r="AY784" s="67" t="s">
        <v>147</v>
      </c>
    </row>
    <row r="785" spans="2:65" s="13" customFormat="1" x14ac:dyDescent="0.2">
      <c r="B785" s="70"/>
      <c r="D785" s="157" t="s">
        <v>158</v>
      </c>
      <c r="E785" s="71" t="s">
        <v>1</v>
      </c>
      <c r="F785" s="160" t="s">
        <v>1246</v>
      </c>
      <c r="H785" s="71" t="s">
        <v>1</v>
      </c>
      <c r="I785" s="111"/>
      <c r="L785" s="70"/>
      <c r="M785" s="72"/>
      <c r="T785" s="73"/>
      <c r="AT785" s="71" t="s">
        <v>158</v>
      </c>
      <c r="AU785" s="71" t="s">
        <v>79</v>
      </c>
      <c r="AV785" s="13" t="s">
        <v>77</v>
      </c>
      <c r="AW785" s="13" t="s">
        <v>26</v>
      </c>
      <c r="AX785" s="13" t="s">
        <v>69</v>
      </c>
      <c r="AY785" s="71" t="s">
        <v>147</v>
      </c>
    </row>
    <row r="786" spans="2:65" s="12" customFormat="1" x14ac:dyDescent="0.2">
      <c r="B786" s="66"/>
      <c r="D786" s="157" t="s">
        <v>158</v>
      </c>
      <c r="E786" s="67" t="s">
        <v>1</v>
      </c>
      <c r="F786" s="158" t="s">
        <v>1247</v>
      </c>
      <c r="H786" s="159">
        <v>28.795999999999999</v>
      </c>
      <c r="I786" s="110"/>
      <c r="L786" s="66"/>
      <c r="M786" s="68"/>
      <c r="T786" s="69"/>
      <c r="AT786" s="67" t="s">
        <v>158</v>
      </c>
      <c r="AU786" s="67" t="s">
        <v>79</v>
      </c>
      <c r="AV786" s="12" t="s">
        <v>79</v>
      </c>
      <c r="AW786" s="12" t="s">
        <v>26</v>
      </c>
      <c r="AX786" s="12" t="s">
        <v>69</v>
      </c>
      <c r="AY786" s="67" t="s">
        <v>147</v>
      </c>
    </row>
    <row r="787" spans="2:65" s="13" customFormat="1" x14ac:dyDescent="0.2">
      <c r="B787" s="70"/>
      <c r="D787" s="157" t="s">
        <v>158</v>
      </c>
      <c r="E787" s="71" t="s">
        <v>1</v>
      </c>
      <c r="F787" s="160" t="s">
        <v>1248</v>
      </c>
      <c r="H787" s="71" t="s">
        <v>1</v>
      </c>
      <c r="I787" s="111"/>
      <c r="L787" s="70"/>
      <c r="M787" s="72"/>
      <c r="T787" s="73"/>
      <c r="AT787" s="71" t="s">
        <v>158</v>
      </c>
      <c r="AU787" s="71" t="s">
        <v>79</v>
      </c>
      <c r="AV787" s="13" t="s">
        <v>77</v>
      </c>
      <c r="AW787" s="13" t="s">
        <v>26</v>
      </c>
      <c r="AX787" s="13" t="s">
        <v>69</v>
      </c>
      <c r="AY787" s="71" t="s">
        <v>147</v>
      </c>
    </row>
    <row r="788" spans="2:65" s="12" customFormat="1" x14ac:dyDescent="0.2">
      <c r="B788" s="66"/>
      <c r="D788" s="157" t="s">
        <v>158</v>
      </c>
      <c r="E788" s="67" t="s">
        <v>1</v>
      </c>
      <c r="F788" s="158" t="s">
        <v>1249</v>
      </c>
      <c r="H788" s="159">
        <v>10.07</v>
      </c>
      <c r="I788" s="110"/>
      <c r="L788" s="66"/>
      <c r="M788" s="68"/>
      <c r="T788" s="69"/>
      <c r="AT788" s="67" t="s">
        <v>158</v>
      </c>
      <c r="AU788" s="67" t="s">
        <v>79</v>
      </c>
      <c r="AV788" s="12" t="s">
        <v>79</v>
      </c>
      <c r="AW788" s="12" t="s">
        <v>26</v>
      </c>
      <c r="AX788" s="12" t="s">
        <v>69</v>
      </c>
      <c r="AY788" s="67" t="s">
        <v>147</v>
      </c>
    </row>
    <row r="789" spans="2:65" s="14" customFormat="1" x14ac:dyDescent="0.2">
      <c r="B789" s="74"/>
      <c r="D789" s="157" t="s">
        <v>158</v>
      </c>
      <c r="E789" s="75" t="s">
        <v>1</v>
      </c>
      <c r="F789" s="161" t="s">
        <v>185</v>
      </c>
      <c r="H789" s="162">
        <v>95.705999999999989</v>
      </c>
      <c r="I789" s="112"/>
      <c r="L789" s="74"/>
      <c r="M789" s="76"/>
      <c r="T789" s="77"/>
      <c r="AT789" s="75" t="s">
        <v>158</v>
      </c>
      <c r="AU789" s="75" t="s">
        <v>79</v>
      </c>
      <c r="AV789" s="14" t="s">
        <v>153</v>
      </c>
      <c r="AW789" s="14" t="s">
        <v>26</v>
      </c>
      <c r="AX789" s="14" t="s">
        <v>77</v>
      </c>
      <c r="AY789" s="75" t="s">
        <v>147</v>
      </c>
    </row>
    <row r="790" spans="2:65" s="1" customFormat="1" ht="16.5" customHeight="1" x14ac:dyDescent="0.2">
      <c r="B790" s="21"/>
      <c r="C790" s="163" t="s">
        <v>1250</v>
      </c>
      <c r="D790" s="163" t="s">
        <v>214</v>
      </c>
      <c r="E790" s="164" t="s">
        <v>1251</v>
      </c>
      <c r="F790" s="165" t="s">
        <v>1252</v>
      </c>
      <c r="G790" s="166" t="s">
        <v>318</v>
      </c>
      <c r="H790" s="167">
        <v>105.277</v>
      </c>
      <c r="I790" s="78"/>
      <c r="J790" s="130">
        <f>ROUND(I790*H790,2)</f>
        <v>0</v>
      </c>
      <c r="K790" s="131"/>
      <c r="L790" s="79"/>
      <c r="M790" s="80" t="s">
        <v>1</v>
      </c>
      <c r="N790" s="81" t="s">
        <v>34</v>
      </c>
      <c r="O790" s="62">
        <v>0</v>
      </c>
      <c r="P790" s="62">
        <f>O790*H790</f>
        <v>0</v>
      </c>
      <c r="Q790" s="62">
        <v>2.64E-3</v>
      </c>
      <c r="R790" s="62">
        <f>Q790*H790</f>
        <v>0.27793128</v>
      </c>
      <c r="S790" s="62">
        <v>0</v>
      </c>
      <c r="T790" s="63">
        <f>S790*H790</f>
        <v>0</v>
      </c>
      <c r="AR790" s="64" t="s">
        <v>343</v>
      </c>
      <c r="AT790" s="64" t="s">
        <v>214</v>
      </c>
      <c r="AU790" s="64" t="s">
        <v>79</v>
      </c>
      <c r="AY790" s="17" t="s">
        <v>147</v>
      </c>
      <c r="BE790" s="65">
        <f>IF(N790="základní",J790,0)</f>
        <v>0</v>
      </c>
      <c r="BF790" s="65">
        <f>IF(N790="snížená",J790,0)</f>
        <v>0</v>
      </c>
      <c r="BG790" s="65">
        <f>IF(N790="zákl. přenesená",J790,0)</f>
        <v>0</v>
      </c>
      <c r="BH790" s="65">
        <f>IF(N790="sníž. přenesená",J790,0)</f>
        <v>0</v>
      </c>
      <c r="BI790" s="65">
        <f>IF(N790="nulová",J790,0)</f>
        <v>0</v>
      </c>
      <c r="BJ790" s="17" t="s">
        <v>77</v>
      </c>
      <c r="BK790" s="65">
        <f>ROUND(I790*H790,2)</f>
        <v>0</v>
      </c>
      <c r="BL790" s="17" t="s">
        <v>247</v>
      </c>
      <c r="BM790" s="64" t="s">
        <v>1253</v>
      </c>
    </row>
    <row r="791" spans="2:65" s="12" customFormat="1" x14ac:dyDescent="0.2">
      <c r="B791" s="66"/>
      <c r="D791" s="157" t="s">
        <v>158</v>
      </c>
      <c r="E791" s="67" t="s">
        <v>1</v>
      </c>
      <c r="F791" s="158" t="s">
        <v>1254</v>
      </c>
      <c r="H791" s="159">
        <v>105.277</v>
      </c>
      <c r="I791" s="110"/>
      <c r="L791" s="66"/>
      <c r="M791" s="68"/>
      <c r="T791" s="69"/>
      <c r="AT791" s="67" t="s">
        <v>158</v>
      </c>
      <c r="AU791" s="67" t="s">
        <v>79</v>
      </c>
      <c r="AV791" s="12" t="s">
        <v>79</v>
      </c>
      <c r="AW791" s="12" t="s">
        <v>26</v>
      </c>
      <c r="AX791" s="12" t="s">
        <v>77</v>
      </c>
      <c r="AY791" s="67" t="s">
        <v>147</v>
      </c>
    </row>
    <row r="792" spans="2:65" s="1" customFormat="1" ht="37.9" customHeight="1" x14ac:dyDescent="0.2">
      <c r="B792" s="21"/>
      <c r="C792" s="152" t="s">
        <v>1255</v>
      </c>
      <c r="D792" s="152" t="s">
        <v>149</v>
      </c>
      <c r="E792" s="153" t="s">
        <v>1256</v>
      </c>
      <c r="F792" s="154" t="s">
        <v>1257</v>
      </c>
      <c r="G792" s="155" t="s">
        <v>152</v>
      </c>
      <c r="H792" s="156">
        <v>155.19</v>
      </c>
      <c r="I792" s="58"/>
      <c r="J792" s="128">
        <f>ROUND(I792*H792,2)</f>
        <v>0</v>
      </c>
      <c r="K792" s="129"/>
      <c r="L792" s="21"/>
      <c r="M792" s="60" t="s">
        <v>1</v>
      </c>
      <c r="N792" s="61" t="s">
        <v>34</v>
      </c>
      <c r="O792" s="62">
        <v>1.06</v>
      </c>
      <c r="P792" s="62">
        <f>O792*H792</f>
        <v>164.50140000000002</v>
      </c>
      <c r="Q792" s="62">
        <v>9.0900000000000009E-3</v>
      </c>
      <c r="R792" s="62">
        <f>Q792*H792</f>
        <v>1.4106771</v>
      </c>
      <c r="S792" s="62">
        <v>0</v>
      </c>
      <c r="T792" s="63">
        <f>S792*H792</f>
        <v>0</v>
      </c>
      <c r="AR792" s="64" t="s">
        <v>247</v>
      </c>
      <c r="AT792" s="64" t="s">
        <v>149</v>
      </c>
      <c r="AU792" s="64" t="s">
        <v>79</v>
      </c>
      <c r="AY792" s="17" t="s">
        <v>147</v>
      </c>
      <c r="BE792" s="65">
        <f>IF(N792="základní",J792,0)</f>
        <v>0</v>
      </c>
      <c r="BF792" s="65">
        <f>IF(N792="snížená",J792,0)</f>
        <v>0</v>
      </c>
      <c r="BG792" s="65">
        <f>IF(N792="zákl. přenesená",J792,0)</f>
        <v>0</v>
      </c>
      <c r="BH792" s="65">
        <f>IF(N792="sníž. přenesená",J792,0)</f>
        <v>0</v>
      </c>
      <c r="BI792" s="65">
        <f>IF(N792="nulová",J792,0)</f>
        <v>0</v>
      </c>
      <c r="BJ792" s="17" t="s">
        <v>77</v>
      </c>
      <c r="BK792" s="65">
        <f>ROUND(I792*H792,2)</f>
        <v>0</v>
      </c>
      <c r="BL792" s="17" t="s">
        <v>247</v>
      </c>
      <c r="BM792" s="64" t="s">
        <v>1258</v>
      </c>
    </row>
    <row r="793" spans="2:65" s="13" customFormat="1" x14ac:dyDescent="0.2">
      <c r="B793" s="70"/>
      <c r="D793" s="157" t="s">
        <v>158</v>
      </c>
      <c r="E793" s="71" t="s">
        <v>1</v>
      </c>
      <c r="F793" s="160" t="s">
        <v>396</v>
      </c>
      <c r="H793" s="71" t="s">
        <v>1</v>
      </c>
      <c r="I793" s="111"/>
      <c r="L793" s="70"/>
      <c r="M793" s="72"/>
      <c r="T793" s="73"/>
      <c r="AT793" s="71" t="s">
        <v>158</v>
      </c>
      <c r="AU793" s="71" t="s">
        <v>79</v>
      </c>
      <c r="AV793" s="13" t="s">
        <v>77</v>
      </c>
      <c r="AW793" s="13" t="s">
        <v>26</v>
      </c>
      <c r="AX793" s="13" t="s">
        <v>69</v>
      </c>
      <c r="AY793" s="71" t="s">
        <v>147</v>
      </c>
    </row>
    <row r="794" spans="2:65" s="12" customFormat="1" x14ac:dyDescent="0.2">
      <c r="B794" s="66"/>
      <c r="D794" s="157" t="s">
        <v>158</v>
      </c>
      <c r="E794" s="67" t="s">
        <v>1</v>
      </c>
      <c r="F794" s="158" t="s">
        <v>404</v>
      </c>
      <c r="H794" s="159">
        <v>36.119999999999997</v>
      </c>
      <c r="I794" s="110"/>
      <c r="L794" s="66"/>
      <c r="M794" s="68"/>
      <c r="T794" s="69"/>
      <c r="AT794" s="67" t="s">
        <v>158</v>
      </c>
      <c r="AU794" s="67" t="s">
        <v>79</v>
      </c>
      <c r="AV794" s="12" t="s">
        <v>79</v>
      </c>
      <c r="AW794" s="12" t="s">
        <v>26</v>
      </c>
      <c r="AX794" s="12" t="s">
        <v>69</v>
      </c>
      <c r="AY794" s="67" t="s">
        <v>147</v>
      </c>
    </row>
    <row r="795" spans="2:65" s="13" customFormat="1" x14ac:dyDescent="0.2">
      <c r="B795" s="70"/>
      <c r="D795" s="157" t="s">
        <v>158</v>
      </c>
      <c r="E795" s="71" t="s">
        <v>1</v>
      </c>
      <c r="F795" s="160" t="s">
        <v>406</v>
      </c>
      <c r="H795" s="71" t="s">
        <v>1</v>
      </c>
      <c r="I795" s="111"/>
      <c r="L795" s="70"/>
      <c r="M795" s="72"/>
      <c r="T795" s="73"/>
      <c r="AT795" s="71" t="s">
        <v>158</v>
      </c>
      <c r="AU795" s="71" t="s">
        <v>79</v>
      </c>
      <c r="AV795" s="13" t="s">
        <v>77</v>
      </c>
      <c r="AW795" s="13" t="s">
        <v>26</v>
      </c>
      <c r="AX795" s="13" t="s">
        <v>69</v>
      </c>
      <c r="AY795" s="71" t="s">
        <v>147</v>
      </c>
    </row>
    <row r="796" spans="2:65" s="12" customFormat="1" x14ac:dyDescent="0.2">
      <c r="B796" s="66"/>
      <c r="D796" s="157" t="s">
        <v>158</v>
      </c>
      <c r="E796" s="67" t="s">
        <v>1</v>
      </c>
      <c r="F796" s="158" t="s">
        <v>407</v>
      </c>
      <c r="H796" s="159">
        <v>119.07</v>
      </c>
      <c r="I796" s="110"/>
      <c r="L796" s="66"/>
      <c r="M796" s="68"/>
      <c r="T796" s="69"/>
      <c r="AT796" s="67" t="s">
        <v>158</v>
      </c>
      <c r="AU796" s="67" t="s">
        <v>79</v>
      </c>
      <c r="AV796" s="12" t="s">
        <v>79</v>
      </c>
      <c r="AW796" s="12" t="s">
        <v>26</v>
      </c>
      <c r="AX796" s="12" t="s">
        <v>69</v>
      </c>
      <c r="AY796" s="67" t="s">
        <v>147</v>
      </c>
    </row>
    <row r="797" spans="2:65" s="14" customFormat="1" x14ac:dyDescent="0.2">
      <c r="B797" s="74"/>
      <c r="D797" s="157" t="s">
        <v>158</v>
      </c>
      <c r="E797" s="75" t="s">
        <v>1</v>
      </c>
      <c r="F797" s="161" t="s">
        <v>185</v>
      </c>
      <c r="H797" s="162">
        <v>155.19</v>
      </c>
      <c r="I797" s="112"/>
      <c r="L797" s="74"/>
      <c r="M797" s="76"/>
      <c r="T797" s="77"/>
      <c r="AT797" s="75" t="s">
        <v>158</v>
      </c>
      <c r="AU797" s="75" t="s">
        <v>79</v>
      </c>
      <c r="AV797" s="14" t="s">
        <v>153</v>
      </c>
      <c r="AW797" s="14" t="s">
        <v>26</v>
      </c>
      <c r="AX797" s="14" t="s">
        <v>77</v>
      </c>
      <c r="AY797" s="75" t="s">
        <v>147</v>
      </c>
    </row>
    <row r="798" spans="2:65" s="1" customFormat="1" ht="16.5" customHeight="1" x14ac:dyDescent="0.2">
      <c r="B798" s="21"/>
      <c r="C798" s="163" t="s">
        <v>1259</v>
      </c>
      <c r="D798" s="163" t="s">
        <v>214</v>
      </c>
      <c r="E798" s="164" t="s">
        <v>1260</v>
      </c>
      <c r="F798" s="165" t="s">
        <v>1261</v>
      </c>
      <c r="G798" s="166" t="s">
        <v>152</v>
      </c>
      <c r="H798" s="167">
        <v>170.709</v>
      </c>
      <c r="I798" s="78"/>
      <c r="J798" s="130">
        <f>ROUND(I798*H798,2)</f>
        <v>0</v>
      </c>
      <c r="K798" s="131"/>
      <c r="L798" s="79"/>
      <c r="M798" s="80" t="s">
        <v>1</v>
      </c>
      <c r="N798" s="81" t="s">
        <v>34</v>
      </c>
      <c r="O798" s="62">
        <v>0</v>
      </c>
      <c r="P798" s="62">
        <f>O798*H798</f>
        <v>0</v>
      </c>
      <c r="Q798" s="62">
        <v>2.1999999999999999E-2</v>
      </c>
      <c r="R798" s="62">
        <f>Q798*H798</f>
        <v>3.755598</v>
      </c>
      <c r="S798" s="62">
        <v>0</v>
      </c>
      <c r="T798" s="63">
        <f>S798*H798</f>
        <v>0</v>
      </c>
      <c r="AR798" s="64" t="s">
        <v>343</v>
      </c>
      <c r="AT798" s="64" t="s">
        <v>214</v>
      </c>
      <c r="AU798" s="64" t="s">
        <v>79</v>
      </c>
      <c r="AY798" s="17" t="s">
        <v>147</v>
      </c>
      <c r="BE798" s="65">
        <f>IF(N798="základní",J798,0)</f>
        <v>0</v>
      </c>
      <c r="BF798" s="65">
        <f>IF(N798="snížená",J798,0)</f>
        <v>0</v>
      </c>
      <c r="BG798" s="65">
        <f>IF(N798="zákl. přenesená",J798,0)</f>
        <v>0</v>
      </c>
      <c r="BH798" s="65">
        <f>IF(N798="sníž. přenesená",J798,0)</f>
        <v>0</v>
      </c>
      <c r="BI798" s="65">
        <f>IF(N798="nulová",J798,0)</f>
        <v>0</v>
      </c>
      <c r="BJ798" s="17" t="s">
        <v>77</v>
      </c>
      <c r="BK798" s="65">
        <f>ROUND(I798*H798,2)</f>
        <v>0</v>
      </c>
      <c r="BL798" s="17" t="s">
        <v>247</v>
      </c>
      <c r="BM798" s="64" t="s">
        <v>1262</v>
      </c>
    </row>
    <row r="799" spans="2:65" s="12" customFormat="1" x14ac:dyDescent="0.2">
      <c r="B799" s="66"/>
      <c r="D799" s="157" t="s">
        <v>158</v>
      </c>
      <c r="E799" s="67" t="s">
        <v>1</v>
      </c>
      <c r="F799" s="158" t="s">
        <v>1263</v>
      </c>
      <c r="H799" s="159">
        <v>170.709</v>
      </c>
      <c r="I799" s="110"/>
      <c r="L799" s="66"/>
      <c r="M799" s="68"/>
      <c r="T799" s="69"/>
      <c r="AT799" s="67" t="s">
        <v>158</v>
      </c>
      <c r="AU799" s="67" t="s">
        <v>79</v>
      </c>
      <c r="AV799" s="12" t="s">
        <v>79</v>
      </c>
      <c r="AW799" s="12" t="s">
        <v>26</v>
      </c>
      <c r="AX799" s="12" t="s">
        <v>77</v>
      </c>
      <c r="AY799" s="67" t="s">
        <v>147</v>
      </c>
    </row>
    <row r="800" spans="2:65" s="1" customFormat="1" ht="16.5" customHeight="1" x14ac:dyDescent="0.2">
      <c r="B800" s="21"/>
      <c r="C800" s="152" t="s">
        <v>1264</v>
      </c>
      <c r="D800" s="152" t="s">
        <v>149</v>
      </c>
      <c r="E800" s="153" t="s">
        <v>1265</v>
      </c>
      <c r="F800" s="154" t="s">
        <v>1266</v>
      </c>
      <c r="G800" s="155" t="s">
        <v>318</v>
      </c>
      <c r="H800" s="156">
        <v>101.10599999999999</v>
      </c>
      <c r="I800" s="58"/>
      <c r="J800" s="128">
        <f>ROUND(I800*H800,2)</f>
        <v>0</v>
      </c>
      <c r="K800" s="129"/>
      <c r="L800" s="21"/>
      <c r="M800" s="60" t="s">
        <v>1</v>
      </c>
      <c r="N800" s="61" t="s">
        <v>34</v>
      </c>
      <c r="O800" s="62">
        <v>0.05</v>
      </c>
      <c r="P800" s="62">
        <f>O800*H800</f>
        <v>5.0552999999999999</v>
      </c>
      <c r="Q800" s="62">
        <v>3.0000000000000001E-5</v>
      </c>
      <c r="R800" s="62">
        <f>Q800*H800</f>
        <v>3.0331799999999999E-3</v>
      </c>
      <c r="S800" s="62">
        <v>0</v>
      </c>
      <c r="T800" s="63">
        <f>S800*H800</f>
        <v>0</v>
      </c>
      <c r="AR800" s="64" t="s">
        <v>247</v>
      </c>
      <c r="AT800" s="64" t="s">
        <v>149</v>
      </c>
      <c r="AU800" s="64" t="s">
        <v>79</v>
      </c>
      <c r="AY800" s="17" t="s">
        <v>147</v>
      </c>
      <c r="BE800" s="65">
        <f>IF(N800="základní",J800,0)</f>
        <v>0</v>
      </c>
      <c r="BF800" s="65">
        <f>IF(N800="snížená",J800,0)</f>
        <v>0</v>
      </c>
      <c r="BG800" s="65">
        <f>IF(N800="zákl. přenesená",J800,0)</f>
        <v>0</v>
      </c>
      <c r="BH800" s="65">
        <f>IF(N800="sníž. přenesená",J800,0)</f>
        <v>0</v>
      </c>
      <c r="BI800" s="65">
        <f>IF(N800="nulová",J800,0)</f>
        <v>0</v>
      </c>
      <c r="BJ800" s="17" t="s">
        <v>77</v>
      </c>
      <c r="BK800" s="65">
        <f>ROUND(I800*H800,2)</f>
        <v>0</v>
      </c>
      <c r="BL800" s="17" t="s">
        <v>247</v>
      </c>
      <c r="BM800" s="64" t="s">
        <v>1267</v>
      </c>
    </row>
    <row r="801" spans="2:65" s="13" customFormat="1" x14ac:dyDescent="0.2">
      <c r="B801" s="70"/>
      <c r="D801" s="157" t="s">
        <v>158</v>
      </c>
      <c r="E801" s="71" t="s">
        <v>1</v>
      </c>
      <c r="F801" s="160" t="s">
        <v>1240</v>
      </c>
      <c r="H801" s="71" t="s">
        <v>1</v>
      </c>
      <c r="I801" s="111"/>
      <c r="L801" s="70"/>
      <c r="M801" s="72"/>
      <c r="T801" s="73"/>
      <c r="AT801" s="71" t="s">
        <v>158</v>
      </c>
      <c r="AU801" s="71" t="s">
        <v>79</v>
      </c>
      <c r="AV801" s="13" t="s">
        <v>77</v>
      </c>
      <c r="AW801" s="13" t="s">
        <v>26</v>
      </c>
      <c r="AX801" s="13" t="s">
        <v>69</v>
      </c>
      <c r="AY801" s="71" t="s">
        <v>147</v>
      </c>
    </row>
    <row r="802" spans="2:65" s="12" customFormat="1" x14ac:dyDescent="0.2">
      <c r="B802" s="66"/>
      <c r="D802" s="157" t="s">
        <v>158</v>
      </c>
      <c r="E802" s="67" t="s">
        <v>1</v>
      </c>
      <c r="F802" s="158" t="s">
        <v>1268</v>
      </c>
      <c r="H802" s="159">
        <v>24.26</v>
      </c>
      <c r="I802" s="110"/>
      <c r="L802" s="66"/>
      <c r="M802" s="68"/>
      <c r="T802" s="69"/>
      <c r="AT802" s="67" t="s">
        <v>158</v>
      </c>
      <c r="AU802" s="67" t="s">
        <v>79</v>
      </c>
      <c r="AV802" s="12" t="s">
        <v>79</v>
      </c>
      <c r="AW802" s="12" t="s">
        <v>26</v>
      </c>
      <c r="AX802" s="12" t="s">
        <v>69</v>
      </c>
      <c r="AY802" s="67" t="s">
        <v>147</v>
      </c>
    </row>
    <row r="803" spans="2:65" s="13" customFormat="1" x14ac:dyDescent="0.2">
      <c r="B803" s="70"/>
      <c r="D803" s="157" t="s">
        <v>158</v>
      </c>
      <c r="E803" s="71" t="s">
        <v>1</v>
      </c>
      <c r="F803" s="160" t="s">
        <v>1242</v>
      </c>
      <c r="H803" s="71" t="s">
        <v>1</v>
      </c>
      <c r="I803" s="111"/>
      <c r="L803" s="70"/>
      <c r="M803" s="72"/>
      <c r="T803" s="73"/>
      <c r="AT803" s="71" t="s">
        <v>158</v>
      </c>
      <c r="AU803" s="71" t="s">
        <v>79</v>
      </c>
      <c r="AV803" s="13" t="s">
        <v>77</v>
      </c>
      <c r="AW803" s="13" t="s">
        <v>26</v>
      </c>
      <c r="AX803" s="13" t="s">
        <v>69</v>
      </c>
      <c r="AY803" s="71" t="s">
        <v>147</v>
      </c>
    </row>
    <row r="804" spans="2:65" s="12" customFormat="1" x14ac:dyDescent="0.2">
      <c r="B804" s="66"/>
      <c r="D804" s="157" t="s">
        <v>158</v>
      </c>
      <c r="E804" s="67" t="s">
        <v>1</v>
      </c>
      <c r="F804" s="158" t="s">
        <v>1269</v>
      </c>
      <c r="H804" s="159">
        <v>29.16</v>
      </c>
      <c r="I804" s="110"/>
      <c r="L804" s="66"/>
      <c r="M804" s="68"/>
      <c r="T804" s="69"/>
      <c r="AT804" s="67" t="s">
        <v>158</v>
      </c>
      <c r="AU804" s="67" t="s">
        <v>79</v>
      </c>
      <c r="AV804" s="12" t="s">
        <v>79</v>
      </c>
      <c r="AW804" s="12" t="s">
        <v>26</v>
      </c>
      <c r="AX804" s="12" t="s">
        <v>69</v>
      </c>
      <c r="AY804" s="67" t="s">
        <v>147</v>
      </c>
    </row>
    <row r="805" spans="2:65" s="13" customFormat="1" x14ac:dyDescent="0.2">
      <c r="B805" s="70"/>
      <c r="D805" s="157" t="s">
        <v>158</v>
      </c>
      <c r="E805" s="71" t="s">
        <v>1</v>
      </c>
      <c r="F805" s="160" t="s">
        <v>1244</v>
      </c>
      <c r="H805" s="71" t="s">
        <v>1</v>
      </c>
      <c r="I805" s="111"/>
      <c r="L805" s="70"/>
      <c r="M805" s="72"/>
      <c r="T805" s="73"/>
      <c r="AT805" s="71" t="s">
        <v>158</v>
      </c>
      <c r="AU805" s="71" t="s">
        <v>79</v>
      </c>
      <c r="AV805" s="13" t="s">
        <v>77</v>
      </c>
      <c r="AW805" s="13" t="s">
        <v>26</v>
      </c>
      <c r="AX805" s="13" t="s">
        <v>69</v>
      </c>
      <c r="AY805" s="71" t="s">
        <v>147</v>
      </c>
    </row>
    <row r="806" spans="2:65" s="12" customFormat="1" x14ac:dyDescent="0.2">
      <c r="B806" s="66"/>
      <c r="D806" s="157" t="s">
        <v>158</v>
      </c>
      <c r="E806" s="67" t="s">
        <v>1</v>
      </c>
      <c r="F806" s="158" t="s">
        <v>1270</v>
      </c>
      <c r="H806" s="159">
        <v>7.62</v>
      </c>
      <c r="I806" s="110"/>
      <c r="L806" s="66"/>
      <c r="M806" s="68"/>
      <c r="T806" s="69"/>
      <c r="AT806" s="67" t="s">
        <v>158</v>
      </c>
      <c r="AU806" s="67" t="s">
        <v>79</v>
      </c>
      <c r="AV806" s="12" t="s">
        <v>79</v>
      </c>
      <c r="AW806" s="12" t="s">
        <v>26</v>
      </c>
      <c r="AX806" s="12" t="s">
        <v>69</v>
      </c>
      <c r="AY806" s="67" t="s">
        <v>147</v>
      </c>
    </row>
    <row r="807" spans="2:65" s="13" customFormat="1" x14ac:dyDescent="0.2">
      <c r="B807" s="70"/>
      <c r="D807" s="157" t="s">
        <v>158</v>
      </c>
      <c r="E807" s="71" t="s">
        <v>1</v>
      </c>
      <c r="F807" s="160" t="s">
        <v>1246</v>
      </c>
      <c r="H807" s="71" t="s">
        <v>1</v>
      </c>
      <c r="I807" s="111"/>
      <c r="L807" s="70"/>
      <c r="M807" s="72"/>
      <c r="T807" s="73"/>
      <c r="AT807" s="71" t="s">
        <v>158</v>
      </c>
      <c r="AU807" s="71" t="s">
        <v>79</v>
      </c>
      <c r="AV807" s="13" t="s">
        <v>77</v>
      </c>
      <c r="AW807" s="13" t="s">
        <v>26</v>
      </c>
      <c r="AX807" s="13" t="s">
        <v>69</v>
      </c>
      <c r="AY807" s="71" t="s">
        <v>147</v>
      </c>
    </row>
    <row r="808" spans="2:65" s="12" customFormat="1" x14ac:dyDescent="0.2">
      <c r="B808" s="66"/>
      <c r="D808" s="157" t="s">
        <v>158</v>
      </c>
      <c r="E808" s="67" t="s">
        <v>1</v>
      </c>
      <c r="F808" s="158" t="s">
        <v>1271</v>
      </c>
      <c r="H808" s="159">
        <v>28.995999999999999</v>
      </c>
      <c r="I808" s="110"/>
      <c r="L808" s="66"/>
      <c r="M808" s="68"/>
      <c r="T808" s="69"/>
      <c r="AT808" s="67" t="s">
        <v>158</v>
      </c>
      <c r="AU808" s="67" t="s">
        <v>79</v>
      </c>
      <c r="AV808" s="12" t="s">
        <v>79</v>
      </c>
      <c r="AW808" s="12" t="s">
        <v>26</v>
      </c>
      <c r="AX808" s="12" t="s">
        <v>69</v>
      </c>
      <c r="AY808" s="67" t="s">
        <v>147</v>
      </c>
    </row>
    <row r="809" spans="2:65" s="13" customFormat="1" x14ac:dyDescent="0.2">
      <c r="B809" s="70"/>
      <c r="D809" s="157" t="s">
        <v>158</v>
      </c>
      <c r="E809" s="71" t="s">
        <v>1</v>
      </c>
      <c r="F809" s="160" t="s">
        <v>1248</v>
      </c>
      <c r="H809" s="71" t="s">
        <v>1</v>
      </c>
      <c r="I809" s="111"/>
      <c r="L809" s="70"/>
      <c r="M809" s="72"/>
      <c r="T809" s="73"/>
      <c r="AT809" s="71" t="s">
        <v>158</v>
      </c>
      <c r="AU809" s="71" t="s">
        <v>79</v>
      </c>
      <c r="AV809" s="13" t="s">
        <v>77</v>
      </c>
      <c r="AW809" s="13" t="s">
        <v>26</v>
      </c>
      <c r="AX809" s="13" t="s">
        <v>69</v>
      </c>
      <c r="AY809" s="71" t="s">
        <v>147</v>
      </c>
    </row>
    <row r="810" spans="2:65" s="12" customFormat="1" x14ac:dyDescent="0.2">
      <c r="B810" s="66"/>
      <c r="D810" s="157" t="s">
        <v>158</v>
      </c>
      <c r="E810" s="67" t="s">
        <v>1</v>
      </c>
      <c r="F810" s="158" t="s">
        <v>1272</v>
      </c>
      <c r="H810" s="159">
        <v>11.07</v>
      </c>
      <c r="I810" s="110"/>
      <c r="L810" s="66"/>
      <c r="M810" s="68"/>
      <c r="T810" s="69"/>
      <c r="AT810" s="67" t="s">
        <v>158</v>
      </c>
      <c r="AU810" s="67" t="s">
        <v>79</v>
      </c>
      <c r="AV810" s="12" t="s">
        <v>79</v>
      </c>
      <c r="AW810" s="12" t="s">
        <v>26</v>
      </c>
      <c r="AX810" s="12" t="s">
        <v>69</v>
      </c>
      <c r="AY810" s="67" t="s">
        <v>147</v>
      </c>
    </row>
    <row r="811" spans="2:65" s="14" customFormat="1" x14ac:dyDescent="0.2">
      <c r="B811" s="74"/>
      <c r="D811" s="157" t="s">
        <v>158</v>
      </c>
      <c r="E811" s="75" t="s">
        <v>1</v>
      </c>
      <c r="F811" s="161" t="s">
        <v>185</v>
      </c>
      <c r="H811" s="162">
        <v>101.10599999999999</v>
      </c>
      <c r="I811" s="112"/>
      <c r="L811" s="74"/>
      <c r="M811" s="76"/>
      <c r="T811" s="77"/>
      <c r="AT811" s="75" t="s">
        <v>158</v>
      </c>
      <c r="AU811" s="75" t="s">
        <v>79</v>
      </c>
      <c r="AV811" s="14" t="s">
        <v>153</v>
      </c>
      <c r="AW811" s="14" t="s">
        <v>26</v>
      </c>
      <c r="AX811" s="14" t="s">
        <v>77</v>
      </c>
      <c r="AY811" s="75" t="s">
        <v>147</v>
      </c>
    </row>
    <row r="812" spans="2:65" s="1" customFormat="1" ht="24.2" customHeight="1" x14ac:dyDescent="0.2">
      <c r="B812" s="21"/>
      <c r="C812" s="152" t="s">
        <v>1273</v>
      </c>
      <c r="D812" s="152" t="s">
        <v>149</v>
      </c>
      <c r="E812" s="153" t="s">
        <v>1274</v>
      </c>
      <c r="F812" s="154" t="s">
        <v>1275</v>
      </c>
      <c r="G812" s="155" t="s">
        <v>204</v>
      </c>
      <c r="H812" s="156">
        <v>5.7119999999999997</v>
      </c>
      <c r="I812" s="58"/>
      <c r="J812" s="128">
        <f>ROUND(I812*H812,2)</f>
        <v>0</v>
      </c>
      <c r="K812" s="129"/>
      <c r="L812" s="21"/>
      <c r="M812" s="60" t="s">
        <v>1</v>
      </c>
      <c r="N812" s="61" t="s">
        <v>34</v>
      </c>
      <c r="O812" s="62">
        <v>0.86099999999999999</v>
      </c>
      <c r="P812" s="62">
        <f>O812*H812</f>
        <v>4.9180319999999993</v>
      </c>
      <c r="Q812" s="62">
        <v>0</v>
      </c>
      <c r="R812" s="62">
        <f>Q812*H812</f>
        <v>0</v>
      </c>
      <c r="S812" s="62">
        <v>0</v>
      </c>
      <c r="T812" s="63">
        <f>S812*H812</f>
        <v>0</v>
      </c>
      <c r="AR812" s="64" t="s">
        <v>247</v>
      </c>
      <c r="AT812" s="64" t="s">
        <v>149</v>
      </c>
      <c r="AU812" s="64" t="s">
        <v>79</v>
      </c>
      <c r="AY812" s="17" t="s">
        <v>147</v>
      </c>
      <c r="BE812" s="65">
        <f>IF(N812="základní",J812,0)</f>
        <v>0</v>
      </c>
      <c r="BF812" s="65">
        <f>IF(N812="snížená",J812,0)</f>
        <v>0</v>
      </c>
      <c r="BG812" s="65">
        <f>IF(N812="zákl. přenesená",J812,0)</f>
        <v>0</v>
      </c>
      <c r="BH812" s="65">
        <f>IF(N812="sníž. přenesená",J812,0)</f>
        <v>0</v>
      </c>
      <c r="BI812" s="65">
        <f>IF(N812="nulová",J812,0)</f>
        <v>0</v>
      </c>
      <c r="BJ812" s="17" t="s">
        <v>77</v>
      </c>
      <c r="BK812" s="65">
        <f>ROUND(I812*H812,2)</f>
        <v>0</v>
      </c>
      <c r="BL812" s="17" t="s">
        <v>247</v>
      </c>
      <c r="BM812" s="64" t="s">
        <v>1276</v>
      </c>
    </row>
    <row r="813" spans="2:65" s="11" customFormat="1" ht="22.9" customHeight="1" x14ac:dyDescent="0.2">
      <c r="B813" s="51"/>
      <c r="D813" s="52" t="s">
        <v>68</v>
      </c>
      <c r="E813" s="151" t="s">
        <v>1277</v>
      </c>
      <c r="F813" s="151" t="s">
        <v>1278</v>
      </c>
      <c r="I813" s="109"/>
      <c r="J813" s="127">
        <f>BK813</f>
        <v>0</v>
      </c>
      <c r="L813" s="51"/>
      <c r="M813" s="53"/>
      <c r="P813" s="54">
        <f>SUM(P814:P852)</f>
        <v>193.91475</v>
      </c>
      <c r="R813" s="54">
        <f>SUM(R814:R852)</f>
        <v>1.6232328</v>
      </c>
      <c r="T813" s="55">
        <f>SUM(T814:T852)</f>
        <v>0</v>
      </c>
      <c r="AR813" s="52" t="s">
        <v>79</v>
      </c>
      <c r="AT813" s="56" t="s">
        <v>68</v>
      </c>
      <c r="AU813" s="56" t="s">
        <v>77</v>
      </c>
      <c r="AY813" s="52" t="s">
        <v>147</v>
      </c>
      <c r="BK813" s="57">
        <f>SUM(BK814:BK852)</f>
        <v>0</v>
      </c>
    </row>
    <row r="814" spans="2:65" s="1" customFormat="1" ht="16.5" customHeight="1" x14ac:dyDescent="0.2">
      <c r="B814" s="21"/>
      <c r="C814" s="152" t="s">
        <v>1279</v>
      </c>
      <c r="D814" s="152" t="s">
        <v>149</v>
      </c>
      <c r="E814" s="153" t="s">
        <v>1280</v>
      </c>
      <c r="F814" s="154" t="s">
        <v>1281</v>
      </c>
      <c r="G814" s="155" t="s">
        <v>152</v>
      </c>
      <c r="H814" s="156">
        <v>167.4</v>
      </c>
      <c r="I814" s="58"/>
      <c r="J814" s="128">
        <f>ROUND(I814*H814,2)</f>
        <v>0</v>
      </c>
      <c r="K814" s="129"/>
      <c r="L814" s="21"/>
      <c r="M814" s="60" t="s">
        <v>1</v>
      </c>
      <c r="N814" s="61" t="s">
        <v>34</v>
      </c>
      <c r="O814" s="62">
        <v>2.4E-2</v>
      </c>
      <c r="P814" s="62">
        <f>O814*H814</f>
        <v>4.0175999999999998</v>
      </c>
      <c r="Q814" s="62">
        <v>0</v>
      </c>
      <c r="R814" s="62">
        <f>Q814*H814</f>
        <v>0</v>
      </c>
      <c r="S814" s="62">
        <v>0</v>
      </c>
      <c r="T814" s="63">
        <f>S814*H814</f>
        <v>0</v>
      </c>
      <c r="AR814" s="64" t="s">
        <v>247</v>
      </c>
      <c r="AT814" s="64" t="s">
        <v>149</v>
      </c>
      <c r="AU814" s="64" t="s">
        <v>79</v>
      </c>
      <c r="AY814" s="17" t="s">
        <v>147</v>
      </c>
      <c r="BE814" s="65">
        <f>IF(N814="základní",J814,0)</f>
        <v>0</v>
      </c>
      <c r="BF814" s="65">
        <f>IF(N814="snížená",J814,0)</f>
        <v>0</v>
      </c>
      <c r="BG814" s="65">
        <f>IF(N814="zákl. přenesená",J814,0)</f>
        <v>0</v>
      </c>
      <c r="BH814" s="65">
        <f>IF(N814="sníž. přenesená",J814,0)</f>
        <v>0</v>
      </c>
      <c r="BI814" s="65">
        <f>IF(N814="nulová",J814,0)</f>
        <v>0</v>
      </c>
      <c r="BJ814" s="17" t="s">
        <v>77</v>
      </c>
      <c r="BK814" s="65">
        <f>ROUND(I814*H814,2)</f>
        <v>0</v>
      </c>
      <c r="BL814" s="17" t="s">
        <v>247</v>
      </c>
      <c r="BM814" s="64" t="s">
        <v>1282</v>
      </c>
    </row>
    <row r="815" spans="2:65" s="13" customFormat="1" x14ac:dyDescent="0.2">
      <c r="B815" s="70"/>
      <c r="D815" s="157" t="s">
        <v>158</v>
      </c>
      <c r="E815" s="71" t="s">
        <v>1</v>
      </c>
      <c r="F815" s="160" t="s">
        <v>1283</v>
      </c>
      <c r="H815" s="71" t="s">
        <v>1</v>
      </c>
      <c r="I815" s="111"/>
      <c r="L815" s="70"/>
      <c r="M815" s="72"/>
      <c r="T815" s="73"/>
      <c r="AT815" s="71" t="s">
        <v>158</v>
      </c>
      <c r="AU815" s="71" t="s">
        <v>79</v>
      </c>
      <c r="AV815" s="13" t="s">
        <v>77</v>
      </c>
      <c r="AW815" s="13" t="s">
        <v>26</v>
      </c>
      <c r="AX815" s="13" t="s">
        <v>69</v>
      </c>
      <c r="AY815" s="71" t="s">
        <v>147</v>
      </c>
    </row>
    <row r="816" spans="2:65" s="12" customFormat="1" x14ac:dyDescent="0.2">
      <c r="B816" s="66"/>
      <c r="D816" s="157" t="s">
        <v>158</v>
      </c>
      <c r="E816" s="67" t="s">
        <v>1</v>
      </c>
      <c r="F816" s="158" t="s">
        <v>360</v>
      </c>
      <c r="H816" s="159">
        <v>36</v>
      </c>
      <c r="I816" s="110"/>
      <c r="L816" s="66"/>
      <c r="M816" s="68"/>
      <c r="T816" s="69"/>
      <c r="AT816" s="67" t="s">
        <v>158</v>
      </c>
      <c r="AU816" s="67" t="s">
        <v>79</v>
      </c>
      <c r="AV816" s="12" t="s">
        <v>79</v>
      </c>
      <c r="AW816" s="12" t="s">
        <v>26</v>
      </c>
      <c r="AX816" s="12" t="s">
        <v>69</v>
      </c>
      <c r="AY816" s="67" t="s">
        <v>147</v>
      </c>
    </row>
    <row r="817" spans="2:65" s="13" customFormat="1" x14ac:dyDescent="0.2">
      <c r="B817" s="70"/>
      <c r="D817" s="157" t="s">
        <v>158</v>
      </c>
      <c r="E817" s="71" t="s">
        <v>1</v>
      </c>
      <c r="F817" s="160" t="s">
        <v>1284</v>
      </c>
      <c r="H817" s="71" t="s">
        <v>1</v>
      </c>
      <c r="I817" s="111"/>
      <c r="L817" s="70"/>
      <c r="M817" s="72"/>
      <c r="T817" s="73"/>
      <c r="AT817" s="71" t="s">
        <v>158</v>
      </c>
      <c r="AU817" s="71" t="s">
        <v>79</v>
      </c>
      <c r="AV817" s="13" t="s">
        <v>77</v>
      </c>
      <c r="AW817" s="13" t="s">
        <v>26</v>
      </c>
      <c r="AX817" s="13" t="s">
        <v>69</v>
      </c>
      <c r="AY817" s="71" t="s">
        <v>147</v>
      </c>
    </row>
    <row r="818" spans="2:65" s="12" customFormat="1" x14ac:dyDescent="0.2">
      <c r="B818" s="66"/>
      <c r="D818" s="157" t="s">
        <v>158</v>
      </c>
      <c r="E818" s="67" t="s">
        <v>1</v>
      </c>
      <c r="F818" s="158" t="s">
        <v>1285</v>
      </c>
      <c r="H818" s="159">
        <v>131.4</v>
      </c>
      <c r="I818" s="110"/>
      <c r="L818" s="66"/>
      <c r="M818" s="68"/>
      <c r="T818" s="69"/>
      <c r="AT818" s="67" t="s">
        <v>158</v>
      </c>
      <c r="AU818" s="67" t="s">
        <v>79</v>
      </c>
      <c r="AV818" s="12" t="s">
        <v>79</v>
      </c>
      <c r="AW818" s="12" t="s">
        <v>26</v>
      </c>
      <c r="AX818" s="12" t="s">
        <v>69</v>
      </c>
      <c r="AY818" s="67" t="s">
        <v>147</v>
      </c>
    </row>
    <row r="819" spans="2:65" s="14" customFormat="1" x14ac:dyDescent="0.2">
      <c r="B819" s="74"/>
      <c r="D819" s="157" t="s">
        <v>158</v>
      </c>
      <c r="E819" s="75" t="s">
        <v>1</v>
      </c>
      <c r="F819" s="161" t="s">
        <v>185</v>
      </c>
      <c r="H819" s="162">
        <v>167.4</v>
      </c>
      <c r="I819" s="112"/>
      <c r="L819" s="74"/>
      <c r="M819" s="76"/>
      <c r="T819" s="77"/>
      <c r="AT819" s="75" t="s">
        <v>158</v>
      </c>
      <c r="AU819" s="75" t="s">
        <v>79</v>
      </c>
      <c r="AV819" s="14" t="s">
        <v>153</v>
      </c>
      <c r="AW819" s="14" t="s">
        <v>26</v>
      </c>
      <c r="AX819" s="14" t="s">
        <v>77</v>
      </c>
      <c r="AY819" s="75" t="s">
        <v>147</v>
      </c>
    </row>
    <row r="820" spans="2:65" s="1" customFormat="1" ht="24.2" customHeight="1" x14ac:dyDescent="0.2">
      <c r="B820" s="21"/>
      <c r="C820" s="152" t="s">
        <v>1286</v>
      </c>
      <c r="D820" s="152" t="s">
        <v>149</v>
      </c>
      <c r="E820" s="153" t="s">
        <v>1287</v>
      </c>
      <c r="F820" s="154" t="s">
        <v>1288</v>
      </c>
      <c r="G820" s="155" t="s">
        <v>152</v>
      </c>
      <c r="H820" s="156">
        <v>167.4</v>
      </c>
      <c r="I820" s="58"/>
      <c r="J820" s="128">
        <f>ROUND(I820*H820,2)</f>
        <v>0</v>
      </c>
      <c r="K820" s="129"/>
      <c r="L820" s="21"/>
      <c r="M820" s="60" t="s">
        <v>1</v>
      </c>
      <c r="N820" s="61" t="s">
        <v>34</v>
      </c>
      <c r="O820" s="62">
        <v>5.8000000000000003E-2</v>
      </c>
      <c r="P820" s="62">
        <f>O820*H820</f>
        <v>9.7092000000000009</v>
      </c>
      <c r="Q820" s="62">
        <v>2.0000000000000001E-4</v>
      </c>
      <c r="R820" s="62">
        <f>Q820*H820</f>
        <v>3.3480000000000003E-2</v>
      </c>
      <c r="S820" s="62">
        <v>0</v>
      </c>
      <c r="T820" s="63">
        <f>S820*H820</f>
        <v>0</v>
      </c>
      <c r="AR820" s="64" t="s">
        <v>247</v>
      </c>
      <c r="AT820" s="64" t="s">
        <v>149</v>
      </c>
      <c r="AU820" s="64" t="s">
        <v>79</v>
      </c>
      <c r="AY820" s="17" t="s">
        <v>147</v>
      </c>
      <c r="BE820" s="65">
        <f>IF(N820="základní",J820,0)</f>
        <v>0</v>
      </c>
      <c r="BF820" s="65">
        <f>IF(N820="snížená",J820,0)</f>
        <v>0</v>
      </c>
      <c r="BG820" s="65">
        <f>IF(N820="zákl. přenesená",J820,0)</f>
        <v>0</v>
      </c>
      <c r="BH820" s="65">
        <f>IF(N820="sníž. přenesená",J820,0)</f>
        <v>0</v>
      </c>
      <c r="BI820" s="65">
        <f>IF(N820="nulová",J820,0)</f>
        <v>0</v>
      </c>
      <c r="BJ820" s="17" t="s">
        <v>77</v>
      </c>
      <c r="BK820" s="65">
        <f>ROUND(I820*H820,2)</f>
        <v>0</v>
      </c>
      <c r="BL820" s="17" t="s">
        <v>247</v>
      </c>
      <c r="BM820" s="64" t="s">
        <v>1289</v>
      </c>
    </row>
    <row r="821" spans="2:65" s="13" customFormat="1" x14ac:dyDescent="0.2">
      <c r="B821" s="70"/>
      <c r="D821" s="157" t="s">
        <v>158</v>
      </c>
      <c r="E821" s="71" t="s">
        <v>1</v>
      </c>
      <c r="F821" s="160" t="s">
        <v>1283</v>
      </c>
      <c r="H821" s="71" t="s">
        <v>1</v>
      </c>
      <c r="I821" s="111"/>
      <c r="L821" s="70"/>
      <c r="M821" s="72"/>
      <c r="T821" s="73"/>
      <c r="AT821" s="71" t="s">
        <v>158</v>
      </c>
      <c r="AU821" s="71" t="s">
        <v>79</v>
      </c>
      <c r="AV821" s="13" t="s">
        <v>77</v>
      </c>
      <c r="AW821" s="13" t="s">
        <v>26</v>
      </c>
      <c r="AX821" s="13" t="s">
        <v>69</v>
      </c>
      <c r="AY821" s="71" t="s">
        <v>147</v>
      </c>
    </row>
    <row r="822" spans="2:65" s="12" customFormat="1" x14ac:dyDescent="0.2">
      <c r="B822" s="66"/>
      <c r="D822" s="157" t="s">
        <v>158</v>
      </c>
      <c r="E822" s="67" t="s">
        <v>1</v>
      </c>
      <c r="F822" s="158" t="s">
        <v>360</v>
      </c>
      <c r="H822" s="159">
        <v>36</v>
      </c>
      <c r="I822" s="110"/>
      <c r="L822" s="66"/>
      <c r="M822" s="68"/>
      <c r="T822" s="69"/>
      <c r="AT822" s="67" t="s">
        <v>158</v>
      </c>
      <c r="AU822" s="67" t="s">
        <v>79</v>
      </c>
      <c r="AV822" s="12" t="s">
        <v>79</v>
      </c>
      <c r="AW822" s="12" t="s">
        <v>26</v>
      </c>
      <c r="AX822" s="12" t="s">
        <v>69</v>
      </c>
      <c r="AY822" s="67" t="s">
        <v>147</v>
      </c>
    </row>
    <row r="823" spans="2:65" s="13" customFormat="1" x14ac:dyDescent="0.2">
      <c r="B823" s="70"/>
      <c r="D823" s="157" t="s">
        <v>158</v>
      </c>
      <c r="E823" s="71" t="s">
        <v>1</v>
      </c>
      <c r="F823" s="160" t="s">
        <v>1284</v>
      </c>
      <c r="H823" s="71" t="s">
        <v>1</v>
      </c>
      <c r="I823" s="111"/>
      <c r="L823" s="70"/>
      <c r="M823" s="72"/>
      <c r="T823" s="73"/>
      <c r="AT823" s="71" t="s">
        <v>158</v>
      </c>
      <c r="AU823" s="71" t="s">
        <v>79</v>
      </c>
      <c r="AV823" s="13" t="s">
        <v>77</v>
      </c>
      <c r="AW823" s="13" t="s">
        <v>26</v>
      </c>
      <c r="AX823" s="13" t="s">
        <v>69</v>
      </c>
      <c r="AY823" s="71" t="s">
        <v>147</v>
      </c>
    </row>
    <row r="824" spans="2:65" s="12" customFormat="1" x14ac:dyDescent="0.2">
      <c r="B824" s="66"/>
      <c r="D824" s="157" t="s">
        <v>158</v>
      </c>
      <c r="E824" s="67" t="s">
        <v>1</v>
      </c>
      <c r="F824" s="158" t="s">
        <v>1285</v>
      </c>
      <c r="H824" s="159">
        <v>131.4</v>
      </c>
      <c r="I824" s="110"/>
      <c r="L824" s="66"/>
      <c r="M824" s="68"/>
      <c r="T824" s="69"/>
      <c r="AT824" s="67" t="s">
        <v>158</v>
      </c>
      <c r="AU824" s="67" t="s">
        <v>79</v>
      </c>
      <c r="AV824" s="12" t="s">
        <v>79</v>
      </c>
      <c r="AW824" s="12" t="s">
        <v>26</v>
      </c>
      <c r="AX824" s="12" t="s">
        <v>69</v>
      </c>
      <c r="AY824" s="67" t="s">
        <v>147</v>
      </c>
    </row>
    <row r="825" spans="2:65" s="14" customFormat="1" x14ac:dyDescent="0.2">
      <c r="B825" s="74"/>
      <c r="D825" s="157" t="s">
        <v>158</v>
      </c>
      <c r="E825" s="75" t="s">
        <v>1</v>
      </c>
      <c r="F825" s="161" t="s">
        <v>185</v>
      </c>
      <c r="H825" s="162">
        <v>167.4</v>
      </c>
      <c r="I825" s="112"/>
      <c r="L825" s="74"/>
      <c r="M825" s="76"/>
      <c r="T825" s="77"/>
      <c r="AT825" s="75" t="s">
        <v>158</v>
      </c>
      <c r="AU825" s="75" t="s">
        <v>79</v>
      </c>
      <c r="AV825" s="14" t="s">
        <v>153</v>
      </c>
      <c r="AW825" s="14" t="s">
        <v>26</v>
      </c>
      <c r="AX825" s="14" t="s">
        <v>77</v>
      </c>
      <c r="AY825" s="75" t="s">
        <v>147</v>
      </c>
    </row>
    <row r="826" spans="2:65" s="1" customFormat="1" ht="37.9" customHeight="1" x14ac:dyDescent="0.2">
      <c r="B826" s="21"/>
      <c r="C826" s="152" t="s">
        <v>1290</v>
      </c>
      <c r="D826" s="152" t="s">
        <v>149</v>
      </c>
      <c r="E826" s="153" t="s">
        <v>1291</v>
      </c>
      <c r="F826" s="154" t="s">
        <v>1292</v>
      </c>
      <c r="G826" s="155" t="s">
        <v>152</v>
      </c>
      <c r="H826" s="156">
        <v>167.4</v>
      </c>
      <c r="I826" s="58"/>
      <c r="J826" s="128">
        <f>ROUND(I826*H826,2)</f>
        <v>0</v>
      </c>
      <c r="K826" s="129"/>
      <c r="L826" s="21"/>
      <c r="M826" s="60" t="s">
        <v>1</v>
      </c>
      <c r="N826" s="61" t="s">
        <v>34</v>
      </c>
      <c r="O826" s="62">
        <v>0.41699999999999998</v>
      </c>
      <c r="P826" s="62">
        <f>O826*H826</f>
        <v>69.805800000000005</v>
      </c>
      <c r="Q826" s="62">
        <v>4.9500000000000004E-3</v>
      </c>
      <c r="R826" s="62">
        <f>Q826*H826</f>
        <v>0.82863000000000009</v>
      </c>
      <c r="S826" s="62">
        <v>0</v>
      </c>
      <c r="T826" s="63">
        <f>S826*H826</f>
        <v>0</v>
      </c>
      <c r="AR826" s="64" t="s">
        <v>247</v>
      </c>
      <c r="AT826" s="64" t="s">
        <v>149</v>
      </c>
      <c r="AU826" s="64" t="s">
        <v>79</v>
      </c>
      <c r="AY826" s="17" t="s">
        <v>147</v>
      </c>
      <c r="BE826" s="65">
        <f>IF(N826="základní",J826,0)</f>
        <v>0</v>
      </c>
      <c r="BF826" s="65">
        <f>IF(N826="snížená",J826,0)</f>
        <v>0</v>
      </c>
      <c r="BG826" s="65">
        <f>IF(N826="zákl. přenesená",J826,0)</f>
        <v>0</v>
      </c>
      <c r="BH826" s="65">
        <f>IF(N826="sníž. přenesená",J826,0)</f>
        <v>0</v>
      </c>
      <c r="BI826" s="65">
        <f>IF(N826="nulová",J826,0)</f>
        <v>0</v>
      </c>
      <c r="BJ826" s="17" t="s">
        <v>77</v>
      </c>
      <c r="BK826" s="65">
        <f>ROUND(I826*H826,2)</f>
        <v>0</v>
      </c>
      <c r="BL826" s="17" t="s">
        <v>247</v>
      </c>
      <c r="BM826" s="64" t="s">
        <v>1293</v>
      </c>
    </row>
    <row r="827" spans="2:65" s="13" customFormat="1" x14ac:dyDescent="0.2">
      <c r="B827" s="70"/>
      <c r="D827" s="157" t="s">
        <v>158</v>
      </c>
      <c r="E827" s="71" t="s">
        <v>1</v>
      </c>
      <c r="F827" s="160" t="s">
        <v>1283</v>
      </c>
      <c r="H827" s="71" t="s">
        <v>1</v>
      </c>
      <c r="I827" s="111"/>
      <c r="L827" s="70"/>
      <c r="M827" s="72"/>
      <c r="T827" s="73"/>
      <c r="AT827" s="71" t="s">
        <v>158</v>
      </c>
      <c r="AU827" s="71" t="s">
        <v>79</v>
      </c>
      <c r="AV827" s="13" t="s">
        <v>77</v>
      </c>
      <c r="AW827" s="13" t="s">
        <v>26</v>
      </c>
      <c r="AX827" s="13" t="s">
        <v>69</v>
      </c>
      <c r="AY827" s="71" t="s">
        <v>147</v>
      </c>
    </row>
    <row r="828" spans="2:65" s="12" customFormat="1" x14ac:dyDescent="0.2">
      <c r="B828" s="66"/>
      <c r="D828" s="157" t="s">
        <v>158</v>
      </c>
      <c r="E828" s="67" t="s">
        <v>1</v>
      </c>
      <c r="F828" s="158" t="s">
        <v>360</v>
      </c>
      <c r="H828" s="159">
        <v>36</v>
      </c>
      <c r="I828" s="110"/>
      <c r="L828" s="66"/>
      <c r="M828" s="68"/>
      <c r="T828" s="69"/>
      <c r="AT828" s="67" t="s">
        <v>158</v>
      </c>
      <c r="AU828" s="67" t="s">
        <v>79</v>
      </c>
      <c r="AV828" s="12" t="s">
        <v>79</v>
      </c>
      <c r="AW828" s="12" t="s">
        <v>26</v>
      </c>
      <c r="AX828" s="12" t="s">
        <v>69</v>
      </c>
      <c r="AY828" s="67" t="s">
        <v>147</v>
      </c>
    </row>
    <row r="829" spans="2:65" s="13" customFormat="1" x14ac:dyDescent="0.2">
      <c r="B829" s="70"/>
      <c r="D829" s="157" t="s">
        <v>158</v>
      </c>
      <c r="E829" s="71" t="s">
        <v>1</v>
      </c>
      <c r="F829" s="160" t="s">
        <v>1284</v>
      </c>
      <c r="H829" s="71" t="s">
        <v>1</v>
      </c>
      <c r="I829" s="111"/>
      <c r="L829" s="70"/>
      <c r="M829" s="72"/>
      <c r="T829" s="73"/>
      <c r="AT829" s="71" t="s">
        <v>158</v>
      </c>
      <c r="AU829" s="71" t="s">
        <v>79</v>
      </c>
      <c r="AV829" s="13" t="s">
        <v>77</v>
      </c>
      <c r="AW829" s="13" t="s">
        <v>26</v>
      </c>
      <c r="AX829" s="13" t="s">
        <v>69</v>
      </c>
      <c r="AY829" s="71" t="s">
        <v>147</v>
      </c>
    </row>
    <row r="830" spans="2:65" s="12" customFormat="1" x14ac:dyDescent="0.2">
      <c r="B830" s="66"/>
      <c r="D830" s="157" t="s">
        <v>158</v>
      </c>
      <c r="E830" s="67" t="s">
        <v>1</v>
      </c>
      <c r="F830" s="158" t="s">
        <v>1285</v>
      </c>
      <c r="H830" s="159">
        <v>131.4</v>
      </c>
      <c r="I830" s="110"/>
      <c r="L830" s="66"/>
      <c r="M830" s="68"/>
      <c r="T830" s="69"/>
      <c r="AT830" s="67" t="s">
        <v>158</v>
      </c>
      <c r="AU830" s="67" t="s">
        <v>79</v>
      </c>
      <c r="AV830" s="12" t="s">
        <v>79</v>
      </c>
      <c r="AW830" s="12" t="s">
        <v>26</v>
      </c>
      <c r="AX830" s="12" t="s">
        <v>69</v>
      </c>
      <c r="AY830" s="67" t="s">
        <v>147</v>
      </c>
    </row>
    <row r="831" spans="2:65" s="14" customFormat="1" x14ac:dyDescent="0.2">
      <c r="B831" s="74"/>
      <c r="D831" s="157" t="s">
        <v>158</v>
      </c>
      <c r="E831" s="75" t="s">
        <v>1</v>
      </c>
      <c r="F831" s="161" t="s">
        <v>185</v>
      </c>
      <c r="H831" s="162">
        <v>167.4</v>
      </c>
      <c r="I831" s="112"/>
      <c r="L831" s="74"/>
      <c r="M831" s="76"/>
      <c r="T831" s="77"/>
      <c r="AT831" s="75" t="s">
        <v>158</v>
      </c>
      <c r="AU831" s="75" t="s">
        <v>79</v>
      </c>
      <c r="AV831" s="14" t="s">
        <v>153</v>
      </c>
      <c r="AW831" s="14" t="s">
        <v>26</v>
      </c>
      <c r="AX831" s="14" t="s">
        <v>77</v>
      </c>
      <c r="AY831" s="75" t="s">
        <v>147</v>
      </c>
    </row>
    <row r="832" spans="2:65" s="1" customFormat="1" ht="24.2" customHeight="1" x14ac:dyDescent="0.2">
      <c r="B832" s="21"/>
      <c r="C832" s="152" t="s">
        <v>1294</v>
      </c>
      <c r="D832" s="152" t="s">
        <v>149</v>
      </c>
      <c r="E832" s="153" t="s">
        <v>1295</v>
      </c>
      <c r="F832" s="154" t="s">
        <v>1296</v>
      </c>
      <c r="G832" s="155" t="s">
        <v>152</v>
      </c>
      <c r="H832" s="156">
        <v>167.4</v>
      </c>
      <c r="I832" s="58"/>
      <c r="J832" s="128">
        <f>ROUND(I832*H832,2)</f>
        <v>0</v>
      </c>
      <c r="K832" s="129"/>
      <c r="L832" s="21"/>
      <c r="M832" s="60" t="s">
        <v>1</v>
      </c>
      <c r="N832" s="61" t="s">
        <v>34</v>
      </c>
      <c r="O832" s="62">
        <v>0.25900000000000001</v>
      </c>
      <c r="P832" s="62">
        <f>O832*H832</f>
        <v>43.3566</v>
      </c>
      <c r="Q832" s="62">
        <v>4.0000000000000002E-4</v>
      </c>
      <c r="R832" s="62">
        <f>Q832*H832</f>
        <v>6.6960000000000006E-2</v>
      </c>
      <c r="S832" s="62">
        <v>0</v>
      </c>
      <c r="T832" s="63">
        <f>S832*H832</f>
        <v>0</v>
      </c>
      <c r="AR832" s="64" t="s">
        <v>247</v>
      </c>
      <c r="AT832" s="64" t="s">
        <v>149</v>
      </c>
      <c r="AU832" s="64" t="s">
        <v>79</v>
      </c>
      <c r="AY832" s="17" t="s">
        <v>147</v>
      </c>
      <c r="BE832" s="65">
        <f>IF(N832="základní",J832,0)</f>
        <v>0</v>
      </c>
      <c r="BF832" s="65">
        <f>IF(N832="snížená",J832,0)</f>
        <v>0</v>
      </c>
      <c r="BG832" s="65">
        <f>IF(N832="zákl. přenesená",J832,0)</f>
        <v>0</v>
      </c>
      <c r="BH832" s="65">
        <f>IF(N832="sníž. přenesená",J832,0)</f>
        <v>0</v>
      </c>
      <c r="BI832" s="65">
        <f>IF(N832="nulová",J832,0)</f>
        <v>0</v>
      </c>
      <c r="BJ832" s="17" t="s">
        <v>77</v>
      </c>
      <c r="BK832" s="65">
        <f>ROUND(I832*H832,2)</f>
        <v>0</v>
      </c>
      <c r="BL832" s="17" t="s">
        <v>247</v>
      </c>
      <c r="BM832" s="64" t="s">
        <v>1297</v>
      </c>
    </row>
    <row r="833" spans="2:65" s="13" customFormat="1" x14ac:dyDescent="0.2">
      <c r="B833" s="70"/>
      <c r="D833" s="157" t="s">
        <v>158</v>
      </c>
      <c r="E833" s="71" t="s">
        <v>1</v>
      </c>
      <c r="F833" s="160" t="s">
        <v>1283</v>
      </c>
      <c r="H833" s="71" t="s">
        <v>1</v>
      </c>
      <c r="I833" s="111"/>
      <c r="L833" s="70"/>
      <c r="M833" s="72"/>
      <c r="T833" s="73"/>
      <c r="AT833" s="71" t="s">
        <v>158</v>
      </c>
      <c r="AU833" s="71" t="s">
        <v>79</v>
      </c>
      <c r="AV833" s="13" t="s">
        <v>77</v>
      </c>
      <c r="AW833" s="13" t="s">
        <v>26</v>
      </c>
      <c r="AX833" s="13" t="s">
        <v>69</v>
      </c>
      <c r="AY833" s="71" t="s">
        <v>147</v>
      </c>
    </row>
    <row r="834" spans="2:65" s="12" customFormat="1" x14ac:dyDescent="0.2">
      <c r="B834" s="66"/>
      <c r="D834" s="157" t="s">
        <v>158</v>
      </c>
      <c r="E834" s="67" t="s">
        <v>1</v>
      </c>
      <c r="F834" s="158" t="s">
        <v>360</v>
      </c>
      <c r="H834" s="159">
        <v>36</v>
      </c>
      <c r="I834" s="110"/>
      <c r="L834" s="66"/>
      <c r="M834" s="68"/>
      <c r="T834" s="69"/>
      <c r="AT834" s="67" t="s">
        <v>158</v>
      </c>
      <c r="AU834" s="67" t="s">
        <v>79</v>
      </c>
      <c r="AV834" s="12" t="s">
        <v>79</v>
      </c>
      <c r="AW834" s="12" t="s">
        <v>26</v>
      </c>
      <c r="AX834" s="12" t="s">
        <v>69</v>
      </c>
      <c r="AY834" s="67" t="s">
        <v>147</v>
      </c>
    </row>
    <row r="835" spans="2:65" s="13" customFormat="1" x14ac:dyDescent="0.2">
      <c r="B835" s="70"/>
      <c r="D835" s="157" t="s">
        <v>158</v>
      </c>
      <c r="E835" s="71" t="s">
        <v>1</v>
      </c>
      <c r="F835" s="160" t="s">
        <v>1284</v>
      </c>
      <c r="H835" s="71" t="s">
        <v>1</v>
      </c>
      <c r="I835" s="111"/>
      <c r="L835" s="70"/>
      <c r="M835" s="72"/>
      <c r="T835" s="73"/>
      <c r="AT835" s="71" t="s">
        <v>158</v>
      </c>
      <c r="AU835" s="71" t="s">
        <v>79</v>
      </c>
      <c r="AV835" s="13" t="s">
        <v>77</v>
      </c>
      <c r="AW835" s="13" t="s">
        <v>26</v>
      </c>
      <c r="AX835" s="13" t="s">
        <v>69</v>
      </c>
      <c r="AY835" s="71" t="s">
        <v>147</v>
      </c>
    </row>
    <row r="836" spans="2:65" s="12" customFormat="1" x14ac:dyDescent="0.2">
      <c r="B836" s="66"/>
      <c r="D836" s="157" t="s">
        <v>158</v>
      </c>
      <c r="E836" s="67" t="s">
        <v>1</v>
      </c>
      <c r="F836" s="158" t="s">
        <v>1285</v>
      </c>
      <c r="H836" s="159">
        <v>131.4</v>
      </c>
      <c r="I836" s="110"/>
      <c r="L836" s="66"/>
      <c r="M836" s="68"/>
      <c r="T836" s="69"/>
      <c r="AT836" s="67" t="s">
        <v>158</v>
      </c>
      <c r="AU836" s="67" t="s">
        <v>79</v>
      </c>
      <c r="AV836" s="12" t="s">
        <v>79</v>
      </c>
      <c r="AW836" s="12" t="s">
        <v>26</v>
      </c>
      <c r="AX836" s="12" t="s">
        <v>69</v>
      </c>
      <c r="AY836" s="67" t="s">
        <v>147</v>
      </c>
    </row>
    <row r="837" spans="2:65" s="14" customFormat="1" x14ac:dyDescent="0.2">
      <c r="B837" s="74"/>
      <c r="D837" s="157" t="s">
        <v>158</v>
      </c>
      <c r="E837" s="75" t="s">
        <v>1</v>
      </c>
      <c r="F837" s="161" t="s">
        <v>185</v>
      </c>
      <c r="H837" s="162">
        <v>167.4</v>
      </c>
      <c r="I837" s="112"/>
      <c r="L837" s="74"/>
      <c r="M837" s="76"/>
      <c r="T837" s="77"/>
      <c r="AT837" s="75" t="s">
        <v>158</v>
      </c>
      <c r="AU837" s="75" t="s">
        <v>79</v>
      </c>
      <c r="AV837" s="14" t="s">
        <v>153</v>
      </c>
      <c r="AW837" s="14" t="s">
        <v>26</v>
      </c>
      <c r="AX837" s="14" t="s">
        <v>77</v>
      </c>
      <c r="AY837" s="75" t="s">
        <v>147</v>
      </c>
    </row>
    <row r="838" spans="2:65" s="1" customFormat="1" ht="16.5" customHeight="1" x14ac:dyDescent="0.2">
      <c r="B838" s="21"/>
      <c r="C838" s="163" t="s">
        <v>1298</v>
      </c>
      <c r="D838" s="163" t="s">
        <v>214</v>
      </c>
      <c r="E838" s="164" t="s">
        <v>1299</v>
      </c>
      <c r="F838" s="165" t="s">
        <v>1300</v>
      </c>
      <c r="G838" s="166" t="s">
        <v>152</v>
      </c>
      <c r="H838" s="167">
        <v>201.22499999999999</v>
      </c>
      <c r="I838" s="78"/>
      <c r="J838" s="130">
        <f>ROUND(I838*H838,2)</f>
        <v>0</v>
      </c>
      <c r="K838" s="131"/>
      <c r="L838" s="79"/>
      <c r="M838" s="80" t="s">
        <v>1</v>
      </c>
      <c r="N838" s="81" t="s">
        <v>34</v>
      </c>
      <c r="O838" s="62">
        <v>0</v>
      </c>
      <c r="P838" s="62">
        <f>O838*H838</f>
        <v>0</v>
      </c>
      <c r="Q838" s="62">
        <v>3.3999999999999998E-3</v>
      </c>
      <c r="R838" s="62">
        <f>Q838*H838</f>
        <v>0.68416499999999991</v>
      </c>
      <c r="S838" s="62">
        <v>0</v>
      </c>
      <c r="T838" s="63">
        <f>S838*H838</f>
        <v>0</v>
      </c>
      <c r="AR838" s="64" t="s">
        <v>343</v>
      </c>
      <c r="AT838" s="64" t="s">
        <v>214</v>
      </c>
      <c r="AU838" s="64" t="s">
        <v>79</v>
      </c>
      <c r="AY838" s="17" t="s">
        <v>147</v>
      </c>
      <c r="BE838" s="65">
        <f>IF(N838="základní",J838,0)</f>
        <v>0</v>
      </c>
      <c r="BF838" s="65">
        <f>IF(N838="snížená",J838,0)</f>
        <v>0</v>
      </c>
      <c r="BG838" s="65">
        <f>IF(N838="zákl. přenesená",J838,0)</f>
        <v>0</v>
      </c>
      <c r="BH838" s="65">
        <f>IF(N838="sníž. přenesená",J838,0)</f>
        <v>0</v>
      </c>
      <c r="BI838" s="65">
        <f>IF(N838="nulová",J838,0)</f>
        <v>0</v>
      </c>
      <c r="BJ838" s="17" t="s">
        <v>77</v>
      </c>
      <c r="BK838" s="65">
        <f>ROUND(I838*H838,2)</f>
        <v>0</v>
      </c>
      <c r="BL838" s="17" t="s">
        <v>247</v>
      </c>
      <c r="BM838" s="64" t="s">
        <v>1301</v>
      </c>
    </row>
    <row r="839" spans="2:65" s="13" customFormat="1" x14ac:dyDescent="0.2">
      <c r="B839" s="70"/>
      <c r="D839" s="157" t="s">
        <v>158</v>
      </c>
      <c r="E839" s="71" t="s">
        <v>1</v>
      </c>
      <c r="F839" s="160" t="s">
        <v>1283</v>
      </c>
      <c r="H839" s="71" t="s">
        <v>1</v>
      </c>
      <c r="I839" s="111"/>
      <c r="L839" s="70"/>
      <c r="M839" s="72"/>
      <c r="T839" s="73"/>
      <c r="AT839" s="71" t="s">
        <v>158</v>
      </c>
      <c r="AU839" s="71" t="s">
        <v>79</v>
      </c>
      <c r="AV839" s="13" t="s">
        <v>77</v>
      </c>
      <c r="AW839" s="13" t="s">
        <v>26</v>
      </c>
      <c r="AX839" s="13" t="s">
        <v>69</v>
      </c>
      <c r="AY839" s="71" t="s">
        <v>147</v>
      </c>
    </row>
    <row r="840" spans="2:65" s="12" customFormat="1" x14ac:dyDescent="0.2">
      <c r="B840" s="66"/>
      <c r="D840" s="157" t="s">
        <v>158</v>
      </c>
      <c r="E840" s="67" t="s">
        <v>1</v>
      </c>
      <c r="F840" s="158" t="s">
        <v>1302</v>
      </c>
      <c r="H840" s="159">
        <v>39.6</v>
      </c>
      <c r="I840" s="110"/>
      <c r="L840" s="66"/>
      <c r="M840" s="68"/>
      <c r="T840" s="69"/>
      <c r="AT840" s="67" t="s">
        <v>158</v>
      </c>
      <c r="AU840" s="67" t="s">
        <v>79</v>
      </c>
      <c r="AV840" s="12" t="s">
        <v>79</v>
      </c>
      <c r="AW840" s="12" t="s">
        <v>26</v>
      </c>
      <c r="AX840" s="12" t="s">
        <v>69</v>
      </c>
      <c r="AY840" s="67" t="s">
        <v>147</v>
      </c>
    </row>
    <row r="841" spans="2:65" s="13" customFormat="1" x14ac:dyDescent="0.2">
      <c r="B841" s="70"/>
      <c r="D841" s="157" t="s">
        <v>158</v>
      </c>
      <c r="E841" s="71" t="s">
        <v>1</v>
      </c>
      <c r="F841" s="160" t="s">
        <v>1284</v>
      </c>
      <c r="H841" s="71" t="s">
        <v>1</v>
      </c>
      <c r="I841" s="111"/>
      <c r="L841" s="70"/>
      <c r="M841" s="72"/>
      <c r="T841" s="73"/>
      <c r="AT841" s="71" t="s">
        <v>158</v>
      </c>
      <c r="AU841" s="71" t="s">
        <v>79</v>
      </c>
      <c r="AV841" s="13" t="s">
        <v>77</v>
      </c>
      <c r="AW841" s="13" t="s">
        <v>26</v>
      </c>
      <c r="AX841" s="13" t="s">
        <v>69</v>
      </c>
      <c r="AY841" s="71" t="s">
        <v>147</v>
      </c>
    </row>
    <row r="842" spans="2:65" s="12" customFormat="1" x14ac:dyDescent="0.2">
      <c r="B842" s="66"/>
      <c r="D842" s="157" t="s">
        <v>158</v>
      </c>
      <c r="E842" s="67" t="s">
        <v>1</v>
      </c>
      <c r="F842" s="158" t="s">
        <v>1303</v>
      </c>
      <c r="H842" s="159">
        <v>144.54</v>
      </c>
      <c r="I842" s="110"/>
      <c r="L842" s="66"/>
      <c r="M842" s="68"/>
      <c r="T842" s="69"/>
      <c r="AT842" s="67" t="s">
        <v>158</v>
      </c>
      <c r="AU842" s="67" t="s">
        <v>79</v>
      </c>
      <c r="AV842" s="12" t="s">
        <v>79</v>
      </c>
      <c r="AW842" s="12" t="s">
        <v>26</v>
      </c>
      <c r="AX842" s="12" t="s">
        <v>69</v>
      </c>
      <c r="AY842" s="67" t="s">
        <v>147</v>
      </c>
    </row>
    <row r="843" spans="2:65" s="13" customFormat="1" x14ac:dyDescent="0.2">
      <c r="B843" s="70"/>
      <c r="D843" s="157" t="s">
        <v>158</v>
      </c>
      <c r="E843" s="71" t="s">
        <v>1</v>
      </c>
      <c r="F843" s="160" t="s">
        <v>1304</v>
      </c>
      <c r="H843" s="71" t="s">
        <v>1</v>
      </c>
      <c r="I843" s="111"/>
      <c r="L843" s="70"/>
      <c r="M843" s="72"/>
      <c r="T843" s="73"/>
      <c r="AT843" s="71" t="s">
        <v>158</v>
      </c>
      <c r="AU843" s="71" t="s">
        <v>79</v>
      </c>
      <c r="AV843" s="13" t="s">
        <v>77</v>
      </c>
      <c r="AW843" s="13" t="s">
        <v>26</v>
      </c>
      <c r="AX843" s="13" t="s">
        <v>69</v>
      </c>
      <c r="AY843" s="71" t="s">
        <v>147</v>
      </c>
    </row>
    <row r="844" spans="2:65" s="12" customFormat="1" x14ac:dyDescent="0.2">
      <c r="B844" s="66"/>
      <c r="D844" s="157" t="s">
        <v>158</v>
      </c>
      <c r="E844" s="67" t="s">
        <v>1</v>
      </c>
      <c r="F844" s="158" t="s">
        <v>1305</v>
      </c>
      <c r="H844" s="159">
        <v>17.085000000000001</v>
      </c>
      <c r="I844" s="110"/>
      <c r="L844" s="66"/>
      <c r="M844" s="68"/>
      <c r="T844" s="69"/>
      <c r="AT844" s="67" t="s">
        <v>158</v>
      </c>
      <c r="AU844" s="67" t="s">
        <v>79</v>
      </c>
      <c r="AV844" s="12" t="s">
        <v>79</v>
      </c>
      <c r="AW844" s="12" t="s">
        <v>26</v>
      </c>
      <c r="AX844" s="12" t="s">
        <v>69</v>
      </c>
      <c r="AY844" s="67" t="s">
        <v>147</v>
      </c>
    </row>
    <row r="845" spans="2:65" s="14" customFormat="1" x14ac:dyDescent="0.2">
      <c r="B845" s="74"/>
      <c r="D845" s="157" t="s">
        <v>158</v>
      </c>
      <c r="E845" s="75" t="s">
        <v>1</v>
      </c>
      <c r="F845" s="161" t="s">
        <v>185</v>
      </c>
      <c r="H845" s="162">
        <v>201.22499999999999</v>
      </c>
      <c r="I845" s="112"/>
      <c r="L845" s="74"/>
      <c r="M845" s="76"/>
      <c r="T845" s="77"/>
      <c r="AT845" s="75" t="s">
        <v>158</v>
      </c>
      <c r="AU845" s="75" t="s">
        <v>79</v>
      </c>
      <c r="AV845" s="14" t="s">
        <v>153</v>
      </c>
      <c r="AW845" s="14" t="s">
        <v>26</v>
      </c>
      <c r="AX845" s="14" t="s">
        <v>77</v>
      </c>
      <c r="AY845" s="75" t="s">
        <v>147</v>
      </c>
    </row>
    <row r="846" spans="2:65" s="1" customFormat="1" ht="24.2" customHeight="1" x14ac:dyDescent="0.2">
      <c r="B846" s="21"/>
      <c r="C846" s="152" t="s">
        <v>1306</v>
      </c>
      <c r="D846" s="152" t="s">
        <v>149</v>
      </c>
      <c r="E846" s="153" t="s">
        <v>1307</v>
      </c>
      <c r="F846" s="154" t="s">
        <v>1308</v>
      </c>
      <c r="G846" s="155" t="s">
        <v>318</v>
      </c>
      <c r="H846" s="156">
        <v>111.6</v>
      </c>
      <c r="I846" s="58"/>
      <c r="J846" s="128">
        <f>ROUND(I846*H846,2)</f>
        <v>0</v>
      </c>
      <c r="K846" s="129"/>
      <c r="L846" s="21"/>
      <c r="M846" s="60" t="s">
        <v>1</v>
      </c>
      <c r="N846" s="61" t="s">
        <v>34</v>
      </c>
      <c r="O846" s="62">
        <v>9.8000000000000004E-2</v>
      </c>
      <c r="P846" s="62">
        <f>O846*H846</f>
        <v>10.9368</v>
      </c>
      <c r="Q846" s="62">
        <v>2.0000000000000002E-5</v>
      </c>
      <c r="R846" s="62">
        <f>Q846*H846</f>
        <v>2.232E-3</v>
      </c>
      <c r="S846" s="62">
        <v>0</v>
      </c>
      <c r="T846" s="63">
        <f>S846*H846</f>
        <v>0</v>
      </c>
      <c r="AR846" s="64" t="s">
        <v>247</v>
      </c>
      <c r="AT846" s="64" t="s">
        <v>149</v>
      </c>
      <c r="AU846" s="64" t="s">
        <v>79</v>
      </c>
      <c r="AY846" s="17" t="s">
        <v>147</v>
      </c>
      <c r="BE846" s="65">
        <f>IF(N846="základní",J846,0)</f>
        <v>0</v>
      </c>
      <c r="BF846" s="65">
        <f>IF(N846="snížená",J846,0)</f>
        <v>0</v>
      </c>
      <c r="BG846" s="65">
        <f>IF(N846="zákl. přenesená",J846,0)</f>
        <v>0</v>
      </c>
      <c r="BH846" s="65">
        <f>IF(N846="sníž. přenesená",J846,0)</f>
        <v>0</v>
      </c>
      <c r="BI846" s="65">
        <f>IF(N846="nulová",J846,0)</f>
        <v>0</v>
      </c>
      <c r="BJ846" s="17" t="s">
        <v>77</v>
      </c>
      <c r="BK846" s="65">
        <f>ROUND(I846*H846,2)</f>
        <v>0</v>
      </c>
      <c r="BL846" s="17" t="s">
        <v>247</v>
      </c>
      <c r="BM846" s="64" t="s">
        <v>1309</v>
      </c>
    </row>
    <row r="847" spans="2:65" s="12" customFormat="1" x14ac:dyDescent="0.2">
      <c r="B847" s="66"/>
      <c r="D847" s="157" t="s">
        <v>158</v>
      </c>
      <c r="E847" s="67" t="s">
        <v>1</v>
      </c>
      <c r="F847" s="158" t="s">
        <v>1310</v>
      </c>
      <c r="H847" s="159">
        <v>111.6</v>
      </c>
      <c r="I847" s="110"/>
      <c r="L847" s="66"/>
      <c r="M847" s="68"/>
      <c r="T847" s="69"/>
      <c r="AT847" s="67" t="s">
        <v>158</v>
      </c>
      <c r="AU847" s="67" t="s">
        <v>79</v>
      </c>
      <c r="AV847" s="12" t="s">
        <v>79</v>
      </c>
      <c r="AW847" s="12" t="s">
        <v>26</v>
      </c>
      <c r="AX847" s="12" t="s">
        <v>77</v>
      </c>
      <c r="AY847" s="67" t="s">
        <v>147</v>
      </c>
    </row>
    <row r="848" spans="2:65" s="1" customFormat="1" ht="24.2" customHeight="1" x14ac:dyDescent="0.2">
      <c r="B848" s="21"/>
      <c r="C848" s="152" t="s">
        <v>1311</v>
      </c>
      <c r="D848" s="152" t="s">
        <v>149</v>
      </c>
      <c r="E848" s="153" t="s">
        <v>1312</v>
      </c>
      <c r="F848" s="154" t="s">
        <v>1313</v>
      </c>
      <c r="G848" s="155" t="s">
        <v>318</v>
      </c>
      <c r="H848" s="156">
        <v>155.316</v>
      </c>
      <c r="I848" s="58"/>
      <c r="J848" s="128">
        <f>ROUND(I848*H848,2)</f>
        <v>0</v>
      </c>
      <c r="K848" s="129"/>
      <c r="L848" s="21"/>
      <c r="M848" s="60" t="s">
        <v>1</v>
      </c>
      <c r="N848" s="61" t="s">
        <v>34</v>
      </c>
      <c r="O848" s="62">
        <v>0.35399999999999998</v>
      </c>
      <c r="P848" s="62">
        <f>O848*H848</f>
        <v>54.981863999999995</v>
      </c>
      <c r="Q848" s="62">
        <v>5.0000000000000002E-5</v>
      </c>
      <c r="R848" s="62">
        <f>Q848*H848</f>
        <v>7.7658000000000007E-3</v>
      </c>
      <c r="S848" s="62">
        <v>0</v>
      </c>
      <c r="T848" s="63">
        <f>S848*H848</f>
        <v>0</v>
      </c>
      <c r="AR848" s="64" t="s">
        <v>247</v>
      </c>
      <c r="AT848" s="64" t="s">
        <v>149</v>
      </c>
      <c r="AU848" s="64" t="s">
        <v>79</v>
      </c>
      <c r="AY848" s="17" t="s">
        <v>147</v>
      </c>
      <c r="BE848" s="65">
        <f>IF(N848="základní",J848,0)</f>
        <v>0</v>
      </c>
      <c r="BF848" s="65">
        <f>IF(N848="snížená",J848,0)</f>
        <v>0</v>
      </c>
      <c r="BG848" s="65">
        <f>IF(N848="zákl. přenesená",J848,0)</f>
        <v>0</v>
      </c>
      <c r="BH848" s="65">
        <f>IF(N848="sníž. přenesená",J848,0)</f>
        <v>0</v>
      </c>
      <c r="BI848" s="65">
        <f>IF(N848="nulová",J848,0)</f>
        <v>0</v>
      </c>
      <c r="BJ848" s="17" t="s">
        <v>77</v>
      </c>
      <c r="BK848" s="65">
        <f>ROUND(I848*H848,2)</f>
        <v>0</v>
      </c>
      <c r="BL848" s="17" t="s">
        <v>247</v>
      </c>
      <c r="BM848" s="64" t="s">
        <v>1314</v>
      </c>
    </row>
    <row r="849" spans="2:65" s="12" customFormat="1" ht="22.5" x14ac:dyDescent="0.2">
      <c r="B849" s="66"/>
      <c r="D849" s="157" t="s">
        <v>158</v>
      </c>
      <c r="E849" s="67" t="s">
        <v>1</v>
      </c>
      <c r="F849" s="158" t="s">
        <v>1315</v>
      </c>
      <c r="H849" s="159">
        <v>147.98599999999999</v>
      </c>
      <c r="I849" s="110"/>
      <c r="L849" s="66"/>
      <c r="M849" s="68"/>
      <c r="T849" s="69"/>
      <c r="AT849" s="67" t="s">
        <v>158</v>
      </c>
      <c r="AU849" s="67" t="s">
        <v>79</v>
      </c>
      <c r="AV849" s="12" t="s">
        <v>79</v>
      </c>
      <c r="AW849" s="12" t="s">
        <v>26</v>
      </c>
      <c r="AX849" s="12" t="s">
        <v>69</v>
      </c>
      <c r="AY849" s="67" t="s">
        <v>147</v>
      </c>
    </row>
    <row r="850" spans="2:65" s="12" customFormat="1" x14ac:dyDescent="0.2">
      <c r="B850" s="66"/>
      <c r="D850" s="157" t="s">
        <v>158</v>
      </c>
      <c r="E850" s="67" t="s">
        <v>1</v>
      </c>
      <c r="F850" s="158" t="s">
        <v>1316</v>
      </c>
      <c r="H850" s="159">
        <v>7.33</v>
      </c>
      <c r="I850" s="110"/>
      <c r="L850" s="66"/>
      <c r="M850" s="68"/>
      <c r="T850" s="69"/>
      <c r="AT850" s="67" t="s">
        <v>158</v>
      </c>
      <c r="AU850" s="67" t="s">
        <v>79</v>
      </c>
      <c r="AV850" s="12" t="s">
        <v>79</v>
      </c>
      <c r="AW850" s="12" t="s">
        <v>26</v>
      </c>
      <c r="AX850" s="12" t="s">
        <v>69</v>
      </c>
      <c r="AY850" s="67" t="s">
        <v>147</v>
      </c>
    </row>
    <row r="851" spans="2:65" s="14" customFormat="1" x14ac:dyDescent="0.2">
      <c r="B851" s="74"/>
      <c r="D851" s="157" t="s">
        <v>158</v>
      </c>
      <c r="E851" s="75" t="s">
        <v>1</v>
      </c>
      <c r="F851" s="161" t="s">
        <v>185</v>
      </c>
      <c r="H851" s="162">
        <v>155.316</v>
      </c>
      <c r="I851" s="112"/>
      <c r="L851" s="74"/>
      <c r="M851" s="76"/>
      <c r="T851" s="77"/>
      <c r="AT851" s="75" t="s">
        <v>158</v>
      </c>
      <c r="AU851" s="75" t="s">
        <v>79</v>
      </c>
      <c r="AV851" s="14" t="s">
        <v>153</v>
      </c>
      <c r="AW851" s="14" t="s">
        <v>26</v>
      </c>
      <c r="AX851" s="14" t="s">
        <v>77</v>
      </c>
      <c r="AY851" s="75" t="s">
        <v>147</v>
      </c>
    </row>
    <row r="852" spans="2:65" s="1" customFormat="1" ht="24.2" customHeight="1" x14ac:dyDescent="0.2">
      <c r="B852" s="21"/>
      <c r="C852" s="152" t="s">
        <v>1317</v>
      </c>
      <c r="D852" s="152" t="s">
        <v>149</v>
      </c>
      <c r="E852" s="153" t="s">
        <v>1318</v>
      </c>
      <c r="F852" s="154" t="s">
        <v>1319</v>
      </c>
      <c r="G852" s="155" t="s">
        <v>204</v>
      </c>
      <c r="H852" s="156">
        <v>1.623</v>
      </c>
      <c r="I852" s="58"/>
      <c r="J852" s="128">
        <f>ROUND(I852*H852,2)</f>
        <v>0</v>
      </c>
      <c r="K852" s="129"/>
      <c r="L852" s="21"/>
      <c r="M852" s="60" t="s">
        <v>1</v>
      </c>
      <c r="N852" s="61" t="s">
        <v>34</v>
      </c>
      <c r="O852" s="62">
        <v>0.68200000000000005</v>
      </c>
      <c r="P852" s="62">
        <f>O852*H852</f>
        <v>1.106886</v>
      </c>
      <c r="Q852" s="62">
        <v>0</v>
      </c>
      <c r="R852" s="62">
        <f>Q852*H852</f>
        <v>0</v>
      </c>
      <c r="S852" s="62">
        <v>0</v>
      </c>
      <c r="T852" s="63">
        <f>S852*H852</f>
        <v>0</v>
      </c>
      <c r="AR852" s="64" t="s">
        <v>247</v>
      </c>
      <c r="AT852" s="64" t="s">
        <v>149</v>
      </c>
      <c r="AU852" s="64" t="s">
        <v>79</v>
      </c>
      <c r="AY852" s="17" t="s">
        <v>147</v>
      </c>
      <c r="BE852" s="65">
        <f>IF(N852="základní",J852,0)</f>
        <v>0</v>
      </c>
      <c r="BF852" s="65">
        <f>IF(N852="snížená",J852,0)</f>
        <v>0</v>
      </c>
      <c r="BG852" s="65">
        <f>IF(N852="zákl. přenesená",J852,0)</f>
        <v>0</v>
      </c>
      <c r="BH852" s="65">
        <f>IF(N852="sníž. přenesená",J852,0)</f>
        <v>0</v>
      </c>
      <c r="BI852" s="65">
        <f>IF(N852="nulová",J852,0)</f>
        <v>0</v>
      </c>
      <c r="BJ852" s="17" t="s">
        <v>77</v>
      </c>
      <c r="BK852" s="65">
        <f>ROUND(I852*H852,2)</f>
        <v>0</v>
      </c>
      <c r="BL852" s="17" t="s">
        <v>247</v>
      </c>
      <c r="BM852" s="64" t="s">
        <v>1320</v>
      </c>
    </row>
    <row r="853" spans="2:65" s="11" customFormat="1" ht="22.9" customHeight="1" x14ac:dyDescent="0.2">
      <c r="B853" s="51"/>
      <c r="D853" s="52" t="s">
        <v>68</v>
      </c>
      <c r="E853" s="151" t="s">
        <v>1321</v>
      </c>
      <c r="F853" s="151" t="s">
        <v>1322</v>
      </c>
      <c r="I853" s="109"/>
      <c r="J853" s="127">
        <f>BK853</f>
        <v>0</v>
      </c>
      <c r="L853" s="51"/>
      <c r="M853" s="53"/>
      <c r="P853" s="54">
        <f>SUM(P854:P906)</f>
        <v>125.00923399999999</v>
      </c>
      <c r="R853" s="54">
        <f>SUM(R854:R906)</f>
        <v>2.6713438999999997</v>
      </c>
      <c r="T853" s="55">
        <f>SUM(T854:T906)</f>
        <v>0</v>
      </c>
      <c r="AR853" s="52" t="s">
        <v>79</v>
      </c>
      <c r="AT853" s="56" t="s">
        <v>68</v>
      </c>
      <c r="AU853" s="56" t="s">
        <v>77</v>
      </c>
      <c r="AY853" s="52" t="s">
        <v>147</v>
      </c>
      <c r="BK853" s="57">
        <f>SUM(BK854:BK906)</f>
        <v>0</v>
      </c>
    </row>
    <row r="854" spans="2:65" s="1" customFormat="1" ht="16.5" customHeight="1" x14ac:dyDescent="0.2">
      <c r="B854" s="21"/>
      <c r="C854" s="152" t="s">
        <v>1323</v>
      </c>
      <c r="D854" s="152" t="s">
        <v>149</v>
      </c>
      <c r="E854" s="153" t="s">
        <v>1324</v>
      </c>
      <c r="F854" s="154" t="s">
        <v>1325</v>
      </c>
      <c r="G854" s="155" t="s">
        <v>152</v>
      </c>
      <c r="H854" s="156">
        <v>129.517</v>
      </c>
      <c r="I854" s="58"/>
      <c r="J854" s="128">
        <f>ROUND(I854*H854,2)</f>
        <v>0</v>
      </c>
      <c r="K854" s="129"/>
      <c r="L854" s="21"/>
      <c r="M854" s="60" t="s">
        <v>1</v>
      </c>
      <c r="N854" s="61" t="s">
        <v>34</v>
      </c>
      <c r="O854" s="62">
        <v>4.3999999999999997E-2</v>
      </c>
      <c r="P854" s="62">
        <f>O854*H854</f>
        <v>5.6987479999999993</v>
      </c>
      <c r="Q854" s="62">
        <v>2.9999999999999997E-4</v>
      </c>
      <c r="R854" s="62">
        <f>Q854*H854</f>
        <v>3.8855099999999997E-2</v>
      </c>
      <c r="S854" s="62">
        <v>0</v>
      </c>
      <c r="T854" s="63">
        <f>S854*H854</f>
        <v>0</v>
      </c>
      <c r="AR854" s="64" t="s">
        <v>247</v>
      </c>
      <c r="AT854" s="64" t="s">
        <v>149</v>
      </c>
      <c r="AU854" s="64" t="s">
        <v>79</v>
      </c>
      <c r="AY854" s="17" t="s">
        <v>147</v>
      </c>
      <c r="BE854" s="65">
        <f>IF(N854="základní",J854,0)</f>
        <v>0</v>
      </c>
      <c r="BF854" s="65">
        <f>IF(N854="snížená",J854,0)</f>
        <v>0</v>
      </c>
      <c r="BG854" s="65">
        <f>IF(N854="zákl. přenesená",J854,0)</f>
        <v>0</v>
      </c>
      <c r="BH854" s="65">
        <f>IF(N854="sníž. přenesená",J854,0)</f>
        <v>0</v>
      </c>
      <c r="BI854" s="65">
        <f>IF(N854="nulová",J854,0)</f>
        <v>0</v>
      </c>
      <c r="BJ854" s="17" t="s">
        <v>77</v>
      </c>
      <c r="BK854" s="65">
        <f>ROUND(I854*H854,2)</f>
        <v>0</v>
      </c>
      <c r="BL854" s="17" t="s">
        <v>247</v>
      </c>
      <c r="BM854" s="64" t="s">
        <v>1326</v>
      </c>
    </row>
    <row r="855" spans="2:65" s="13" customFormat="1" x14ac:dyDescent="0.2">
      <c r="B855" s="70"/>
      <c r="D855" s="157" t="s">
        <v>158</v>
      </c>
      <c r="E855" s="71" t="s">
        <v>1</v>
      </c>
      <c r="F855" s="160" t="s">
        <v>1240</v>
      </c>
      <c r="H855" s="71" t="s">
        <v>1</v>
      </c>
      <c r="I855" s="111"/>
      <c r="L855" s="70"/>
      <c r="M855" s="72"/>
      <c r="T855" s="73"/>
      <c r="AT855" s="71" t="s">
        <v>158</v>
      </c>
      <c r="AU855" s="71" t="s">
        <v>79</v>
      </c>
      <c r="AV855" s="13" t="s">
        <v>77</v>
      </c>
      <c r="AW855" s="13" t="s">
        <v>26</v>
      </c>
      <c r="AX855" s="13" t="s">
        <v>69</v>
      </c>
      <c r="AY855" s="71" t="s">
        <v>147</v>
      </c>
    </row>
    <row r="856" spans="2:65" s="12" customFormat="1" x14ac:dyDescent="0.2">
      <c r="B856" s="66"/>
      <c r="D856" s="157" t="s">
        <v>158</v>
      </c>
      <c r="E856" s="67" t="s">
        <v>1</v>
      </c>
      <c r="F856" s="158" t="s">
        <v>1327</v>
      </c>
      <c r="H856" s="159">
        <v>30.82</v>
      </c>
      <c r="I856" s="110"/>
      <c r="L856" s="66"/>
      <c r="M856" s="68"/>
      <c r="T856" s="69"/>
      <c r="AT856" s="67" t="s">
        <v>158</v>
      </c>
      <c r="AU856" s="67" t="s">
        <v>79</v>
      </c>
      <c r="AV856" s="12" t="s">
        <v>79</v>
      </c>
      <c r="AW856" s="12" t="s">
        <v>26</v>
      </c>
      <c r="AX856" s="12" t="s">
        <v>69</v>
      </c>
      <c r="AY856" s="67" t="s">
        <v>147</v>
      </c>
    </row>
    <row r="857" spans="2:65" s="13" customFormat="1" x14ac:dyDescent="0.2">
      <c r="B857" s="70"/>
      <c r="D857" s="157" t="s">
        <v>158</v>
      </c>
      <c r="E857" s="71" t="s">
        <v>1</v>
      </c>
      <c r="F857" s="160" t="s">
        <v>1328</v>
      </c>
      <c r="H857" s="71" t="s">
        <v>1</v>
      </c>
      <c r="I857" s="111"/>
      <c r="L857" s="70"/>
      <c r="M857" s="72"/>
      <c r="T857" s="73"/>
      <c r="AT857" s="71" t="s">
        <v>158</v>
      </c>
      <c r="AU857" s="71" t="s">
        <v>79</v>
      </c>
      <c r="AV857" s="13" t="s">
        <v>77</v>
      </c>
      <c r="AW857" s="13" t="s">
        <v>26</v>
      </c>
      <c r="AX857" s="13" t="s">
        <v>69</v>
      </c>
      <c r="AY857" s="71" t="s">
        <v>147</v>
      </c>
    </row>
    <row r="858" spans="2:65" s="12" customFormat="1" x14ac:dyDescent="0.2">
      <c r="B858" s="66"/>
      <c r="D858" s="157" t="s">
        <v>158</v>
      </c>
      <c r="E858" s="67" t="s">
        <v>1</v>
      </c>
      <c r="F858" s="158" t="s">
        <v>1329</v>
      </c>
      <c r="H858" s="159">
        <v>2.7130000000000001</v>
      </c>
      <c r="I858" s="110"/>
      <c r="L858" s="66"/>
      <c r="M858" s="68"/>
      <c r="T858" s="69"/>
      <c r="AT858" s="67" t="s">
        <v>158</v>
      </c>
      <c r="AU858" s="67" t="s">
        <v>79</v>
      </c>
      <c r="AV858" s="12" t="s">
        <v>79</v>
      </c>
      <c r="AW858" s="12" t="s">
        <v>26</v>
      </c>
      <c r="AX858" s="12" t="s">
        <v>69</v>
      </c>
      <c r="AY858" s="67" t="s">
        <v>147</v>
      </c>
    </row>
    <row r="859" spans="2:65" s="13" customFormat="1" x14ac:dyDescent="0.2">
      <c r="B859" s="70"/>
      <c r="D859" s="157" t="s">
        <v>158</v>
      </c>
      <c r="E859" s="71" t="s">
        <v>1</v>
      </c>
      <c r="F859" s="160" t="s">
        <v>1242</v>
      </c>
      <c r="H859" s="71" t="s">
        <v>1</v>
      </c>
      <c r="I859" s="111"/>
      <c r="L859" s="70"/>
      <c r="M859" s="72"/>
      <c r="T859" s="73"/>
      <c r="AT859" s="71" t="s">
        <v>158</v>
      </c>
      <c r="AU859" s="71" t="s">
        <v>79</v>
      </c>
      <c r="AV859" s="13" t="s">
        <v>77</v>
      </c>
      <c r="AW859" s="13" t="s">
        <v>26</v>
      </c>
      <c r="AX859" s="13" t="s">
        <v>69</v>
      </c>
      <c r="AY859" s="71" t="s">
        <v>147</v>
      </c>
    </row>
    <row r="860" spans="2:65" s="12" customFormat="1" ht="22.5" x14ac:dyDescent="0.2">
      <c r="B860" s="66"/>
      <c r="D860" s="157" t="s">
        <v>158</v>
      </c>
      <c r="E860" s="67" t="s">
        <v>1</v>
      </c>
      <c r="F860" s="158" t="s">
        <v>1330</v>
      </c>
      <c r="H860" s="159">
        <v>38.514000000000003</v>
      </c>
      <c r="I860" s="110"/>
      <c r="L860" s="66"/>
      <c r="M860" s="68"/>
      <c r="T860" s="69"/>
      <c r="AT860" s="67" t="s">
        <v>158</v>
      </c>
      <c r="AU860" s="67" t="s">
        <v>79</v>
      </c>
      <c r="AV860" s="12" t="s">
        <v>79</v>
      </c>
      <c r="AW860" s="12" t="s">
        <v>26</v>
      </c>
      <c r="AX860" s="12" t="s">
        <v>69</v>
      </c>
      <c r="AY860" s="67" t="s">
        <v>147</v>
      </c>
    </row>
    <row r="861" spans="2:65" s="12" customFormat="1" x14ac:dyDescent="0.2">
      <c r="B861" s="66"/>
      <c r="D861" s="157" t="s">
        <v>158</v>
      </c>
      <c r="E861" s="67" t="s">
        <v>1</v>
      </c>
      <c r="F861" s="158" t="s">
        <v>1331</v>
      </c>
      <c r="H861" s="159">
        <v>3.0219999999999998</v>
      </c>
      <c r="I861" s="110"/>
      <c r="L861" s="66"/>
      <c r="M861" s="68"/>
      <c r="T861" s="69"/>
      <c r="AT861" s="67" t="s">
        <v>158</v>
      </c>
      <c r="AU861" s="67" t="s">
        <v>79</v>
      </c>
      <c r="AV861" s="12" t="s">
        <v>79</v>
      </c>
      <c r="AW861" s="12" t="s">
        <v>26</v>
      </c>
      <c r="AX861" s="12" t="s">
        <v>69</v>
      </c>
      <c r="AY861" s="67" t="s">
        <v>147</v>
      </c>
    </row>
    <row r="862" spans="2:65" s="13" customFormat="1" x14ac:dyDescent="0.2">
      <c r="B862" s="70"/>
      <c r="D862" s="157" t="s">
        <v>158</v>
      </c>
      <c r="E862" s="71" t="s">
        <v>1</v>
      </c>
      <c r="F862" s="160" t="s">
        <v>1244</v>
      </c>
      <c r="H862" s="71" t="s">
        <v>1</v>
      </c>
      <c r="I862" s="111"/>
      <c r="L862" s="70"/>
      <c r="M862" s="72"/>
      <c r="T862" s="73"/>
      <c r="AT862" s="71" t="s">
        <v>158</v>
      </c>
      <c r="AU862" s="71" t="s">
        <v>79</v>
      </c>
      <c r="AV862" s="13" t="s">
        <v>77</v>
      </c>
      <c r="AW862" s="13" t="s">
        <v>26</v>
      </c>
      <c r="AX862" s="13" t="s">
        <v>69</v>
      </c>
      <c r="AY862" s="71" t="s">
        <v>147</v>
      </c>
    </row>
    <row r="863" spans="2:65" s="12" customFormat="1" x14ac:dyDescent="0.2">
      <c r="B863" s="66"/>
      <c r="D863" s="157" t="s">
        <v>158</v>
      </c>
      <c r="E863" s="67" t="s">
        <v>1</v>
      </c>
      <c r="F863" s="158" t="s">
        <v>1332</v>
      </c>
      <c r="H863" s="159">
        <v>13.24</v>
      </c>
      <c r="I863" s="110"/>
      <c r="L863" s="66"/>
      <c r="M863" s="68"/>
      <c r="T863" s="69"/>
      <c r="AT863" s="67" t="s">
        <v>158</v>
      </c>
      <c r="AU863" s="67" t="s">
        <v>79</v>
      </c>
      <c r="AV863" s="12" t="s">
        <v>79</v>
      </c>
      <c r="AW863" s="12" t="s">
        <v>26</v>
      </c>
      <c r="AX863" s="12" t="s">
        <v>69</v>
      </c>
      <c r="AY863" s="67" t="s">
        <v>147</v>
      </c>
    </row>
    <row r="864" spans="2:65" s="13" customFormat="1" x14ac:dyDescent="0.2">
      <c r="B864" s="70"/>
      <c r="D864" s="157" t="s">
        <v>158</v>
      </c>
      <c r="E864" s="71" t="s">
        <v>1</v>
      </c>
      <c r="F864" s="160" t="s">
        <v>1246</v>
      </c>
      <c r="H864" s="71" t="s">
        <v>1</v>
      </c>
      <c r="I864" s="111"/>
      <c r="L864" s="70"/>
      <c r="M864" s="72"/>
      <c r="T864" s="73"/>
      <c r="AT864" s="71" t="s">
        <v>158</v>
      </c>
      <c r="AU864" s="71" t="s">
        <v>79</v>
      </c>
      <c r="AV864" s="13" t="s">
        <v>77</v>
      </c>
      <c r="AW864" s="13" t="s">
        <v>26</v>
      </c>
      <c r="AX864" s="13" t="s">
        <v>69</v>
      </c>
      <c r="AY864" s="71" t="s">
        <v>147</v>
      </c>
    </row>
    <row r="865" spans="2:65" s="12" customFormat="1" ht="22.5" x14ac:dyDescent="0.2">
      <c r="B865" s="66"/>
      <c r="D865" s="157" t="s">
        <v>158</v>
      </c>
      <c r="E865" s="67" t="s">
        <v>1</v>
      </c>
      <c r="F865" s="158" t="s">
        <v>1333</v>
      </c>
      <c r="H865" s="159">
        <v>38.186</v>
      </c>
      <c r="I865" s="110"/>
      <c r="L865" s="66"/>
      <c r="M865" s="68"/>
      <c r="T865" s="69"/>
      <c r="AT865" s="67" t="s">
        <v>158</v>
      </c>
      <c r="AU865" s="67" t="s">
        <v>79</v>
      </c>
      <c r="AV865" s="12" t="s">
        <v>79</v>
      </c>
      <c r="AW865" s="12" t="s">
        <v>26</v>
      </c>
      <c r="AX865" s="12" t="s">
        <v>69</v>
      </c>
      <c r="AY865" s="67" t="s">
        <v>147</v>
      </c>
    </row>
    <row r="866" spans="2:65" s="12" customFormat="1" x14ac:dyDescent="0.2">
      <c r="B866" s="66"/>
      <c r="D866" s="157" t="s">
        <v>158</v>
      </c>
      <c r="E866" s="67" t="s">
        <v>1</v>
      </c>
      <c r="F866" s="158" t="s">
        <v>1331</v>
      </c>
      <c r="H866" s="159">
        <v>3.0219999999999998</v>
      </c>
      <c r="I866" s="110"/>
      <c r="L866" s="66"/>
      <c r="M866" s="68"/>
      <c r="T866" s="69"/>
      <c r="AT866" s="67" t="s">
        <v>158</v>
      </c>
      <c r="AU866" s="67" t="s">
        <v>79</v>
      </c>
      <c r="AV866" s="12" t="s">
        <v>79</v>
      </c>
      <c r="AW866" s="12" t="s">
        <v>26</v>
      </c>
      <c r="AX866" s="12" t="s">
        <v>69</v>
      </c>
      <c r="AY866" s="67" t="s">
        <v>147</v>
      </c>
    </row>
    <row r="867" spans="2:65" s="14" customFormat="1" x14ac:dyDescent="0.2">
      <c r="B867" s="74"/>
      <c r="D867" s="157" t="s">
        <v>158</v>
      </c>
      <c r="E867" s="75" t="s">
        <v>1</v>
      </c>
      <c r="F867" s="161" t="s">
        <v>185</v>
      </c>
      <c r="H867" s="162">
        <v>129.517</v>
      </c>
      <c r="I867" s="112"/>
      <c r="L867" s="74"/>
      <c r="M867" s="76"/>
      <c r="T867" s="77"/>
      <c r="AT867" s="75" t="s">
        <v>158</v>
      </c>
      <c r="AU867" s="75" t="s">
        <v>79</v>
      </c>
      <c r="AV867" s="14" t="s">
        <v>153</v>
      </c>
      <c r="AW867" s="14" t="s">
        <v>26</v>
      </c>
      <c r="AX867" s="14" t="s">
        <v>77</v>
      </c>
      <c r="AY867" s="75" t="s">
        <v>147</v>
      </c>
    </row>
    <row r="868" spans="2:65" s="1" customFormat="1" ht="21.75" customHeight="1" x14ac:dyDescent="0.2">
      <c r="B868" s="21"/>
      <c r="C868" s="152" t="s">
        <v>1334</v>
      </c>
      <c r="D868" s="152" t="s">
        <v>149</v>
      </c>
      <c r="E868" s="153" t="s">
        <v>1335</v>
      </c>
      <c r="F868" s="154" t="s">
        <v>1336</v>
      </c>
      <c r="G868" s="155" t="s">
        <v>318</v>
      </c>
      <c r="H868" s="156">
        <v>60.8</v>
      </c>
      <c r="I868" s="58"/>
      <c r="J868" s="128">
        <f>ROUND(I868*H868,2)</f>
        <v>0</v>
      </c>
      <c r="K868" s="129"/>
      <c r="L868" s="21"/>
      <c r="M868" s="60" t="s">
        <v>1</v>
      </c>
      <c r="N868" s="61" t="s">
        <v>34</v>
      </c>
      <c r="O868" s="62">
        <v>7.0000000000000007E-2</v>
      </c>
      <c r="P868" s="62">
        <f>O868*H868</f>
        <v>4.2560000000000002</v>
      </c>
      <c r="Q868" s="62">
        <v>2.0000000000000001E-4</v>
      </c>
      <c r="R868" s="62">
        <f>Q868*H868</f>
        <v>1.2160000000000001E-2</v>
      </c>
      <c r="S868" s="62">
        <v>0</v>
      </c>
      <c r="T868" s="63">
        <f>S868*H868</f>
        <v>0</v>
      </c>
      <c r="AR868" s="64" t="s">
        <v>247</v>
      </c>
      <c r="AT868" s="64" t="s">
        <v>149</v>
      </c>
      <c r="AU868" s="64" t="s">
        <v>79</v>
      </c>
      <c r="AY868" s="17" t="s">
        <v>147</v>
      </c>
      <c r="BE868" s="65">
        <f>IF(N868="základní",J868,0)</f>
        <v>0</v>
      </c>
      <c r="BF868" s="65">
        <f>IF(N868="snížená",J868,0)</f>
        <v>0</v>
      </c>
      <c r="BG868" s="65">
        <f>IF(N868="zákl. přenesená",J868,0)</f>
        <v>0</v>
      </c>
      <c r="BH868" s="65">
        <f>IF(N868="sníž. přenesená",J868,0)</f>
        <v>0</v>
      </c>
      <c r="BI868" s="65">
        <f>IF(N868="nulová",J868,0)</f>
        <v>0</v>
      </c>
      <c r="BJ868" s="17" t="s">
        <v>77</v>
      </c>
      <c r="BK868" s="65">
        <f>ROUND(I868*H868,2)</f>
        <v>0</v>
      </c>
      <c r="BL868" s="17" t="s">
        <v>247</v>
      </c>
      <c r="BM868" s="64" t="s">
        <v>1337</v>
      </c>
    </row>
    <row r="869" spans="2:65" s="13" customFormat="1" x14ac:dyDescent="0.2">
      <c r="B869" s="70"/>
      <c r="D869" s="157" t="s">
        <v>158</v>
      </c>
      <c r="E869" s="71" t="s">
        <v>1</v>
      </c>
      <c r="F869" s="160" t="s">
        <v>1328</v>
      </c>
      <c r="H869" s="71" t="s">
        <v>1</v>
      </c>
      <c r="I869" s="111"/>
      <c r="L869" s="70"/>
      <c r="M869" s="72"/>
      <c r="T869" s="73"/>
      <c r="AT869" s="71" t="s">
        <v>158</v>
      </c>
      <c r="AU869" s="71" t="s">
        <v>79</v>
      </c>
      <c r="AV869" s="13" t="s">
        <v>77</v>
      </c>
      <c r="AW869" s="13" t="s">
        <v>26</v>
      </c>
      <c r="AX869" s="13" t="s">
        <v>69</v>
      </c>
      <c r="AY869" s="71" t="s">
        <v>147</v>
      </c>
    </row>
    <row r="870" spans="2:65" s="12" customFormat="1" x14ac:dyDescent="0.2">
      <c r="B870" s="66"/>
      <c r="D870" s="157" t="s">
        <v>158</v>
      </c>
      <c r="E870" s="67" t="s">
        <v>1</v>
      </c>
      <c r="F870" s="158" t="s">
        <v>1338</v>
      </c>
      <c r="H870" s="159">
        <v>2.5</v>
      </c>
      <c r="I870" s="110"/>
      <c r="L870" s="66"/>
      <c r="M870" s="68"/>
      <c r="T870" s="69"/>
      <c r="AT870" s="67" t="s">
        <v>158</v>
      </c>
      <c r="AU870" s="67" t="s">
        <v>79</v>
      </c>
      <c r="AV870" s="12" t="s">
        <v>79</v>
      </c>
      <c r="AW870" s="12" t="s">
        <v>26</v>
      </c>
      <c r="AX870" s="12" t="s">
        <v>69</v>
      </c>
      <c r="AY870" s="67" t="s">
        <v>147</v>
      </c>
    </row>
    <row r="871" spans="2:65" s="13" customFormat="1" x14ac:dyDescent="0.2">
      <c r="B871" s="70"/>
      <c r="D871" s="157" t="s">
        <v>158</v>
      </c>
      <c r="E871" s="71" t="s">
        <v>1</v>
      </c>
      <c r="F871" s="160" t="s">
        <v>1242</v>
      </c>
      <c r="H871" s="71" t="s">
        <v>1</v>
      </c>
      <c r="I871" s="111"/>
      <c r="L871" s="70"/>
      <c r="M871" s="72"/>
      <c r="T871" s="73"/>
      <c r="AT871" s="71" t="s">
        <v>158</v>
      </c>
      <c r="AU871" s="71" t="s">
        <v>79</v>
      </c>
      <c r="AV871" s="13" t="s">
        <v>77</v>
      </c>
      <c r="AW871" s="13" t="s">
        <v>26</v>
      </c>
      <c r="AX871" s="13" t="s">
        <v>69</v>
      </c>
      <c r="AY871" s="71" t="s">
        <v>147</v>
      </c>
    </row>
    <row r="872" spans="2:65" s="12" customFormat="1" x14ac:dyDescent="0.2">
      <c r="B872" s="66"/>
      <c r="D872" s="157" t="s">
        <v>158</v>
      </c>
      <c r="E872" s="67" t="s">
        <v>1</v>
      </c>
      <c r="F872" s="158" t="s">
        <v>1339</v>
      </c>
      <c r="H872" s="159">
        <v>29.15</v>
      </c>
      <c r="I872" s="110"/>
      <c r="L872" s="66"/>
      <c r="M872" s="68"/>
      <c r="T872" s="69"/>
      <c r="AT872" s="67" t="s">
        <v>158</v>
      </c>
      <c r="AU872" s="67" t="s">
        <v>79</v>
      </c>
      <c r="AV872" s="12" t="s">
        <v>79</v>
      </c>
      <c r="AW872" s="12" t="s">
        <v>26</v>
      </c>
      <c r="AX872" s="12" t="s">
        <v>69</v>
      </c>
      <c r="AY872" s="67" t="s">
        <v>147</v>
      </c>
    </row>
    <row r="873" spans="2:65" s="13" customFormat="1" x14ac:dyDescent="0.2">
      <c r="B873" s="70"/>
      <c r="D873" s="157" t="s">
        <v>158</v>
      </c>
      <c r="E873" s="71" t="s">
        <v>1</v>
      </c>
      <c r="F873" s="160" t="s">
        <v>1246</v>
      </c>
      <c r="H873" s="71" t="s">
        <v>1</v>
      </c>
      <c r="I873" s="111"/>
      <c r="L873" s="70"/>
      <c r="M873" s="72"/>
      <c r="T873" s="73"/>
      <c r="AT873" s="71" t="s">
        <v>158</v>
      </c>
      <c r="AU873" s="71" t="s">
        <v>79</v>
      </c>
      <c r="AV873" s="13" t="s">
        <v>77</v>
      </c>
      <c r="AW873" s="13" t="s">
        <v>26</v>
      </c>
      <c r="AX873" s="13" t="s">
        <v>69</v>
      </c>
      <c r="AY873" s="71" t="s">
        <v>147</v>
      </c>
    </row>
    <row r="874" spans="2:65" s="12" customFormat="1" x14ac:dyDescent="0.2">
      <c r="B874" s="66"/>
      <c r="D874" s="157" t="s">
        <v>158</v>
      </c>
      <c r="E874" s="67" t="s">
        <v>1</v>
      </c>
      <c r="F874" s="158" t="s">
        <v>1339</v>
      </c>
      <c r="H874" s="159">
        <v>29.15</v>
      </c>
      <c r="I874" s="110"/>
      <c r="L874" s="66"/>
      <c r="M874" s="68"/>
      <c r="T874" s="69"/>
      <c r="AT874" s="67" t="s">
        <v>158</v>
      </c>
      <c r="AU874" s="67" t="s">
        <v>79</v>
      </c>
      <c r="AV874" s="12" t="s">
        <v>79</v>
      </c>
      <c r="AW874" s="12" t="s">
        <v>26</v>
      </c>
      <c r="AX874" s="12" t="s">
        <v>69</v>
      </c>
      <c r="AY874" s="67" t="s">
        <v>147</v>
      </c>
    </row>
    <row r="875" spans="2:65" s="14" customFormat="1" x14ac:dyDescent="0.2">
      <c r="B875" s="74"/>
      <c r="D875" s="157" t="s">
        <v>158</v>
      </c>
      <c r="E875" s="75" t="s">
        <v>1</v>
      </c>
      <c r="F875" s="161" t="s">
        <v>185</v>
      </c>
      <c r="H875" s="162">
        <v>60.8</v>
      </c>
      <c r="I875" s="112"/>
      <c r="L875" s="74"/>
      <c r="M875" s="76"/>
      <c r="T875" s="77"/>
      <c r="AT875" s="75" t="s">
        <v>158</v>
      </c>
      <c r="AU875" s="75" t="s">
        <v>79</v>
      </c>
      <c r="AV875" s="14" t="s">
        <v>153</v>
      </c>
      <c r="AW875" s="14" t="s">
        <v>26</v>
      </c>
      <c r="AX875" s="14" t="s">
        <v>77</v>
      </c>
      <c r="AY875" s="75" t="s">
        <v>147</v>
      </c>
    </row>
    <row r="876" spans="2:65" s="1" customFormat="1" ht="24.2" customHeight="1" x14ac:dyDescent="0.2">
      <c r="B876" s="21"/>
      <c r="C876" s="163" t="s">
        <v>1340</v>
      </c>
      <c r="D876" s="163" t="s">
        <v>214</v>
      </c>
      <c r="E876" s="164" t="s">
        <v>1341</v>
      </c>
      <c r="F876" s="165" t="s">
        <v>1342</v>
      </c>
      <c r="G876" s="166" t="s">
        <v>318</v>
      </c>
      <c r="H876" s="167">
        <v>66.88</v>
      </c>
      <c r="I876" s="78"/>
      <c r="J876" s="130">
        <f>ROUND(I876*H876,2)</f>
        <v>0</v>
      </c>
      <c r="K876" s="131"/>
      <c r="L876" s="79"/>
      <c r="M876" s="80" t="s">
        <v>1</v>
      </c>
      <c r="N876" s="81" t="s">
        <v>34</v>
      </c>
      <c r="O876" s="62">
        <v>0</v>
      </c>
      <c r="P876" s="62">
        <f>O876*H876</f>
        <v>0</v>
      </c>
      <c r="Q876" s="62">
        <v>8.0000000000000007E-5</v>
      </c>
      <c r="R876" s="62">
        <f>Q876*H876</f>
        <v>5.3503999999999999E-3</v>
      </c>
      <c r="S876" s="62">
        <v>0</v>
      </c>
      <c r="T876" s="63">
        <f>S876*H876</f>
        <v>0</v>
      </c>
      <c r="AR876" s="64" t="s">
        <v>343</v>
      </c>
      <c r="AT876" s="64" t="s">
        <v>214</v>
      </c>
      <c r="AU876" s="64" t="s">
        <v>79</v>
      </c>
      <c r="AY876" s="17" t="s">
        <v>147</v>
      </c>
      <c r="BE876" s="65">
        <f>IF(N876="základní",J876,0)</f>
        <v>0</v>
      </c>
      <c r="BF876" s="65">
        <f>IF(N876="snížená",J876,0)</f>
        <v>0</v>
      </c>
      <c r="BG876" s="65">
        <f>IF(N876="zákl. přenesená",J876,0)</f>
        <v>0</v>
      </c>
      <c r="BH876" s="65">
        <f>IF(N876="sníž. přenesená",J876,0)</f>
        <v>0</v>
      </c>
      <c r="BI876" s="65">
        <f>IF(N876="nulová",J876,0)</f>
        <v>0</v>
      </c>
      <c r="BJ876" s="17" t="s">
        <v>77</v>
      </c>
      <c r="BK876" s="65">
        <f>ROUND(I876*H876,2)</f>
        <v>0</v>
      </c>
      <c r="BL876" s="17" t="s">
        <v>247</v>
      </c>
      <c r="BM876" s="64" t="s">
        <v>1343</v>
      </c>
    </row>
    <row r="877" spans="2:65" s="12" customFormat="1" x14ac:dyDescent="0.2">
      <c r="B877" s="66"/>
      <c r="D877" s="157" t="s">
        <v>158</v>
      </c>
      <c r="E877" s="67" t="s">
        <v>1</v>
      </c>
      <c r="F877" s="158" t="s">
        <v>1344</v>
      </c>
      <c r="H877" s="159">
        <v>66.88</v>
      </c>
      <c r="I877" s="110"/>
      <c r="L877" s="66"/>
      <c r="M877" s="68"/>
      <c r="T877" s="69"/>
      <c r="AT877" s="67" t="s">
        <v>158</v>
      </c>
      <c r="AU877" s="67" t="s">
        <v>79</v>
      </c>
      <c r="AV877" s="12" t="s">
        <v>79</v>
      </c>
      <c r="AW877" s="12" t="s">
        <v>26</v>
      </c>
      <c r="AX877" s="12" t="s">
        <v>77</v>
      </c>
      <c r="AY877" s="67" t="s">
        <v>147</v>
      </c>
    </row>
    <row r="878" spans="2:65" s="1" customFormat="1" ht="33" customHeight="1" x14ac:dyDescent="0.2">
      <c r="B878" s="21"/>
      <c r="C878" s="152" t="s">
        <v>1345</v>
      </c>
      <c r="D878" s="152" t="s">
        <v>149</v>
      </c>
      <c r="E878" s="153" t="s">
        <v>1346</v>
      </c>
      <c r="F878" s="154" t="s">
        <v>1347</v>
      </c>
      <c r="G878" s="155" t="s">
        <v>152</v>
      </c>
      <c r="H878" s="156">
        <v>129.517</v>
      </c>
      <c r="I878" s="58"/>
      <c r="J878" s="128">
        <f>ROUND(I878*H878,2)</f>
        <v>0</v>
      </c>
      <c r="K878" s="129"/>
      <c r="L878" s="21"/>
      <c r="M878" s="60" t="s">
        <v>1</v>
      </c>
      <c r="N878" s="61" t="s">
        <v>34</v>
      </c>
      <c r="O878" s="62">
        <v>0.83</v>
      </c>
      <c r="P878" s="62">
        <f>O878*H878</f>
        <v>107.49910999999999</v>
      </c>
      <c r="Q878" s="62">
        <v>6.0000000000000001E-3</v>
      </c>
      <c r="R878" s="62">
        <f>Q878*H878</f>
        <v>0.77710199999999996</v>
      </c>
      <c r="S878" s="62">
        <v>0</v>
      </c>
      <c r="T878" s="63">
        <f>S878*H878</f>
        <v>0</v>
      </c>
      <c r="AR878" s="64" t="s">
        <v>247</v>
      </c>
      <c r="AT878" s="64" t="s">
        <v>149</v>
      </c>
      <c r="AU878" s="64" t="s">
        <v>79</v>
      </c>
      <c r="AY878" s="17" t="s">
        <v>147</v>
      </c>
      <c r="BE878" s="65">
        <f>IF(N878="základní",J878,0)</f>
        <v>0</v>
      </c>
      <c r="BF878" s="65">
        <f>IF(N878="snížená",J878,0)</f>
        <v>0</v>
      </c>
      <c r="BG878" s="65">
        <f>IF(N878="zákl. přenesená",J878,0)</f>
        <v>0</v>
      </c>
      <c r="BH878" s="65">
        <f>IF(N878="sníž. přenesená",J878,0)</f>
        <v>0</v>
      </c>
      <c r="BI878" s="65">
        <f>IF(N878="nulová",J878,0)</f>
        <v>0</v>
      </c>
      <c r="BJ878" s="17" t="s">
        <v>77</v>
      </c>
      <c r="BK878" s="65">
        <f>ROUND(I878*H878,2)</f>
        <v>0</v>
      </c>
      <c r="BL878" s="17" t="s">
        <v>247</v>
      </c>
      <c r="BM878" s="64" t="s">
        <v>1348</v>
      </c>
    </row>
    <row r="879" spans="2:65" s="13" customFormat="1" x14ac:dyDescent="0.2">
      <c r="B879" s="70"/>
      <c r="D879" s="157" t="s">
        <v>158</v>
      </c>
      <c r="E879" s="71" t="s">
        <v>1</v>
      </c>
      <c r="F879" s="160" t="s">
        <v>1240</v>
      </c>
      <c r="H879" s="71" t="s">
        <v>1</v>
      </c>
      <c r="I879" s="111"/>
      <c r="L879" s="70"/>
      <c r="M879" s="72"/>
      <c r="T879" s="73"/>
      <c r="AT879" s="71" t="s">
        <v>158</v>
      </c>
      <c r="AU879" s="71" t="s">
        <v>79</v>
      </c>
      <c r="AV879" s="13" t="s">
        <v>77</v>
      </c>
      <c r="AW879" s="13" t="s">
        <v>26</v>
      </c>
      <c r="AX879" s="13" t="s">
        <v>69</v>
      </c>
      <c r="AY879" s="71" t="s">
        <v>147</v>
      </c>
    </row>
    <row r="880" spans="2:65" s="12" customFormat="1" x14ac:dyDescent="0.2">
      <c r="B880" s="66"/>
      <c r="D880" s="157" t="s">
        <v>158</v>
      </c>
      <c r="E880" s="67" t="s">
        <v>1</v>
      </c>
      <c r="F880" s="158" t="s">
        <v>1327</v>
      </c>
      <c r="H880" s="159">
        <v>30.82</v>
      </c>
      <c r="I880" s="110"/>
      <c r="L880" s="66"/>
      <c r="M880" s="68"/>
      <c r="T880" s="69"/>
      <c r="AT880" s="67" t="s">
        <v>158</v>
      </c>
      <c r="AU880" s="67" t="s">
        <v>79</v>
      </c>
      <c r="AV880" s="12" t="s">
        <v>79</v>
      </c>
      <c r="AW880" s="12" t="s">
        <v>26</v>
      </c>
      <c r="AX880" s="12" t="s">
        <v>69</v>
      </c>
      <c r="AY880" s="67" t="s">
        <v>147</v>
      </c>
    </row>
    <row r="881" spans="2:65" s="13" customFormat="1" x14ac:dyDescent="0.2">
      <c r="B881" s="70"/>
      <c r="D881" s="157" t="s">
        <v>158</v>
      </c>
      <c r="E881" s="71" t="s">
        <v>1</v>
      </c>
      <c r="F881" s="160" t="s">
        <v>1328</v>
      </c>
      <c r="H881" s="71" t="s">
        <v>1</v>
      </c>
      <c r="I881" s="111"/>
      <c r="L881" s="70"/>
      <c r="M881" s="72"/>
      <c r="T881" s="73"/>
      <c r="AT881" s="71" t="s">
        <v>158</v>
      </c>
      <c r="AU881" s="71" t="s">
        <v>79</v>
      </c>
      <c r="AV881" s="13" t="s">
        <v>77</v>
      </c>
      <c r="AW881" s="13" t="s">
        <v>26</v>
      </c>
      <c r="AX881" s="13" t="s">
        <v>69</v>
      </c>
      <c r="AY881" s="71" t="s">
        <v>147</v>
      </c>
    </row>
    <row r="882" spans="2:65" s="12" customFormat="1" x14ac:dyDescent="0.2">
      <c r="B882" s="66"/>
      <c r="D882" s="157" t="s">
        <v>158</v>
      </c>
      <c r="E882" s="67" t="s">
        <v>1</v>
      </c>
      <c r="F882" s="158" t="s">
        <v>1329</v>
      </c>
      <c r="H882" s="159">
        <v>2.7130000000000001</v>
      </c>
      <c r="I882" s="110"/>
      <c r="L882" s="66"/>
      <c r="M882" s="68"/>
      <c r="T882" s="69"/>
      <c r="AT882" s="67" t="s">
        <v>158</v>
      </c>
      <c r="AU882" s="67" t="s">
        <v>79</v>
      </c>
      <c r="AV882" s="12" t="s">
        <v>79</v>
      </c>
      <c r="AW882" s="12" t="s">
        <v>26</v>
      </c>
      <c r="AX882" s="12" t="s">
        <v>69</v>
      </c>
      <c r="AY882" s="67" t="s">
        <v>147</v>
      </c>
    </row>
    <row r="883" spans="2:65" s="13" customFormat="1" x14ac:dyDescent="0.2">
      <c r="B883" s="70"/>
      <c r="D883" s="157" t="s">
        <v>158</v>
      </c>
      <c r="E883" s="71" t="s">
        <v>1</v>
      </c>
      <c r="F883" s="160" t="s">
        <v>1242</v>
      </c>
      <c r="H883" s="71" t="s">
        <v>1</v>
      </c>
      <c r="I883" s="111"/>
      <c r="L883" s="70"/>
      <c r="M883" s="72"/>
      <c r="T883" s="73"/>
      <c r="AT883" s="71" t="s">
        <v>158</v>
      </c>
      <c r="AU883" s="71" t="s">
        <v>79</v>
      </c>
      <c r="AV883" s="13" t="s">
        <v>77</v>
      </c>
      <c r="AW883" s="13" t="s">
        <v>26</v>
      </c>
      <c r="AX883" s="13" t="s">
        <v>69</v>
      </c>
      <c r="AY883" s="71" t="s">
        <v>147</v>
      </c>
    </row>
    <row r="884" spans="2:65" s="12" customFormat="1" ht="22.5" x14ac:dyDescent="0.2">
      <c r="B884" s="66"/>
      <c r="D884" s="157" t="s">
        <v>158</v>
      </c>
      <c r="E884" s="67" t="s">
        <v>1</v>
      </c>
      <c r="F884" s="158" t="s">
        <v>1330</v>
      </c>
      <c r="H884" s="159">
        <v>38.514000000000003</v>
      </c>
      <c r="I884" s="110"/>
      <c r="L884" s="66"/>
      <c r="M884" s="68"/>
      <c r="T884" s="69"/>
      <c r="AT884" s="67" t="s">
        <v>158</v>
      </c>
      <c r="AU884" s="67" t="s">
        <v>79</v>
      </c>
      <c r="AV884" s="12" t="s">
        <v>79</v>
      </c>
      <c r="AW884" s="12" t="s">
        <v>26</v>
      </c>
      <c r="AX884" s="12" t="s">
        <v>69</v>
      </c>
      <c r="AY884" s="67" t="s">
        <v>147</v>
      </c>
    </row>
    <row r="885" spans="2:65" s="12" customFormat="1" x14ac:dyDescent="0.2">
      <c r="B885" s="66"/>
      <c r="D885" s="157" t="s">
        <v>158</v>
      </c>
      <c r="E885" s="67" t="s">
        <v>1</v>
      </c>
      <c r="F885" s="158" t="s">
        <v>1331</v>
      </c>
      <c r="H885" s="159">
        <v>3.0219999999999998</v>
      </c>
      <c r="I885" s="110"/>
      <c r="L885" s="66"/>
      <c r="M885" s="68"/>
      <c r="T885" s="69"/>
      <c r="AT885" s="67" t="s">
        <v>158</v>
      </c>
      <c r="AU885" s="67" t="s">
        <v>79</v>
      </c>
      <c r="AV885" s="12" t="s">
        <v>79</v>
      </c>
      <c r="AW885" s="12" t="s">
        <v>26</v>
      </c>
      <c r="AX885" s="12" t="s">
        <v>69</v>
      </c>
      <c r="AY885" s="67" t="s">
        <v>147</v>
      </c>
    </row>
    <row r="886" spans="2:65" s="13" customFormat="1" x14ac:dyDescent="0.2">
      <c r="B886" s="70"/>
      <c r="D886" s="157" t="s">
        <v>158</v>
      </c>
      <c r="E886" s="71" t="s">
        <v>1</v>
      </c>
      <c r="F886" s="160" t="s">
        <v>1244</v>
      </c>
      <c r="H886" s="71" t="s">
        <v>1</v>
      </c>
      <c r="I886" s="111"/>
      <c r="L886" s="70"/>
      <c r="M886" s="72"/>
      <c r="T886" s="73"/>
      <c r="AT886" s="71" t="s">
        <v>158</v>
      </c>
      <c r="AU886" s="71" t="s">
        <v>79</v>
      </c>
      <c r="AV886" s="13" t="s">
        <v>77</v>
      </c>
      <c r="AW886" s="13" t="s">
        <v>26</v>
      </c>
      <c r="AX886" s="13" t="s">
        <v>69</v>
      </c>
      <c r="AY886" s="71" t="s">
        <v>147</v>
      </c>
    </row>
    <row r="887" spans="2:65" s="12" customFormat="1" x14ac:dyDescent="0.2">
      <c r="B887" s="66"/>
      <c r="D887" s="157" t="s">
        <v>158</v>
      </c>
      <c r="E887" s="67" t="s">
        <v>1</v>
      </c>
      <c r="F887" s="158" t="s">
        <v>1332</v>
      </c>
      <c r="H887" s="159">
        <v>13.24</v>
      </c>
      <c r="I887" s="110"/>
      <c r="L887" s="66"/>
      <c r="M887" s="68"/>
      <c r="T887" s="69"/>
      <c r="AT887" s="67" t="s">
        <v>158</v>
      </c>
      <c r="AU887" s="67" t="s">
        <v>79</v>
      </c>
      <c r="AV887" s="12" t="s">
        <v>79</v>
      </c>
      <c r="AW887" s="12" t="s">
        <v>26</v>
      </c>
      <c r="AX887" s="12" t="s">
        <v>69</v>
      </c>
      <c r="AY887" s="67" t="s">
        <v>147</v>
      </c>
    </row>
    <row r="888" spans="2:65" s="13" customFormat="1" x14ac:dyDescent="0.2">
      <c r="B888" s="70"/>
      <c r="D888" s="157" t="s">
        <v>158</v>
      </c>
      <c r="E888" s="71" t="s">
        <v>1</v>
      </c>
      <c r="F888" s="160" t="s">
        <v>1246</v>
      </c>
      <c r="H888" s="71" t="s">
        <v>1</v>
      </c>
      <c r="I888" s="111"/>
      <c r="L888" s="70"/>
      <c r="M888" s="72"/>
      <c r="T888" s="73"/>
      <c r="AT888" s="71" t="s">
        <v>158</v>
      </c>
      <c r="AU888" s="71" t="s">
        <v>79</v>
      </c>
      <c r="AV888" s="13" t="s">
        <v>77</v>
      </c>
      <c r="AW888" s="13" t="s">
        <v>26</v>
      </c>
      <c r="AX888" s="13" t="s">
        <v>69</v>
      </c>
      <c r="AY888" s="71" t="s">
        <v>147</v>
      </c>
    </row>
    <row r="889" spans="2:65" s="12" customFormat="1" ht="22.5" x14ac:dyDescent="0.2">
      <c r="B889" s="66"/>
      <c r="D889" s="157" t="s">
        <v>158</v>
      </c>
      <c r="E889" s="67" t="s">
        <v>1</v>
      </c>
      <c r="F889" s="158" t="s">
        <v>1333</v>
      </c>
      <c r="H889" s="159">
        <v>38.186</v>
      </c>
      <c r="I889" s="110"/>
      <c r="L889" s="66"/>
      <c r="M889" s="68"/>
      <c r="T889" s="69"/>
      <c r="AT889" s="67" t="s">
        <v>158</v>
      </c>
      <c r="AU889" s="67" t="s">
        <v>79</v>
      </c>
      <c r="AV889" s="12" t="s">
        <v>79</v>
      </c>
      <c r="AW889" s="12" t="s">
        <v>26</v>
      </c>
      <c r="AX889" s="12" t="s">
        <v>69</v>
      </c>
      <c r="AY889" s="67" t="s">
        <v>147</v>
      </c>
    </row>
    <row r="890" spans="2:65" s="12" customFormat="1" x14ac:dyDescent="0.2">
      <c r="B890" s="66"/>
      <c r="D890" s="157" t="s">
        <v>158</v>
      </c>
      <c r="E890" s="67" t="s">
        <v>1</v>
      </c>
      <c r="F890" s="158" t="s">
        <v>1331</v>
      </c>
      <c r="H890" s="159">
        <v>3.0219999999999998</v>
      </c>
      <c r="I890" s="110"/>
      <c r="L890" s="66"/>
      <c r="M890" s="68"/>
      <c r="T890" s="69"/>
      <c r="AT890" s="67" t="s">
        <v>158</v>
      </c>
      <c r="AU890" s="67" t="s">
        <v>79</v>
      </c>
      <c r="AV890" s="12" t="s">
        <v>79</v>
      </c>
      <c r="AW890" s="12" t="s">
        <v>26</v>
      </c>
      <c r="AX890" s="12" t="s">
        <v>69</v>
      </c>
      <c r="AY890" s="67" t="s">
        <v>147</v>
      </c>
    </row>
    <row r="891" spans="2:65" s="14" customFormat="1" x14ac:dyDescent="0.2">
      <c r="B891" s="74"/>
      <c r="D891" s="157" t="s">
        <v>158</v>
      </c>
      <c r="E891" s="75" t="s">
        <v>1</v>
      </c>
      <c r="F891" s="161" t="s">
        <v>185</v>
      </c>
      <c r="H891" s="162">
        <v>129.517</v>
      </c>
      <c r="I891" s="112"/>
      <c r="L891" s="74"/>
      <c r="M891" s="76"/>
      <c r="T891" s="77"/>
      <c r="AT891" s="75" t="s">
        <v>158</v>
      </c>
      <c r="AU891" s="75" t="s">
        <v>79</v>
      </c>
      <c r="AV891" s="14" t="s">
        <v>153</v>
      </c>
      <c r="AW891" s="14" t="s">
        <v>26</v>
      </c>
      <c r="AX891" s="14" t="s">
        <v>77</v>
      </c>
      <c r="AY891" s="75" t="s">
        <v>147</v>
      </c>
    </row>
    <row r="892" spans="2:65" s="1" customFormat="1" ht="16.5" customHeight="1" x14ac:dyDescent="0.2">
      <c r="B892" s="21"/>
      <c r="C892" s="163" t="s">
        <v>1349</v>
      </c>
      <c r="D892" s="163" t="s">
        <v>214</v>
      </c>
      <c r="E892" s="164" t="s">
        <v>1350</v>
      </c>
      <c r="F892" s="165" t="s">
        <v>1351</v>
      </c>
      <c r="G892" s="166" t="s">
        <v>152</v>
      </c>
      <c r="H892" s="167">
        <v>148.94499999999999</v>
      </c>
      <c r="I892" s="78"/>
      <c r="J892" s="130">
        <f>ROUND(I892*H892,2)</f>
        <v>0</v>
      </c>
      <c r="K892" s="131"/>
      <c r="L892" s="79"/>
      <c r="M892" s="80" t="s">
        <v>1</v>
      </c>
      <c r="N892" s="81" t="s">
        <v>34</v>
      </c>
      <c r="O892" s="62">
        <v>0</v>
      </c>
      <c r="P892" s="62">
        <f>O892*H892</f>
        <v>0</v>
      </c>
      <c r="Q892" s="62">
        <v>1.2319999999999999E-2</v>
      </c>
      <c r="R892" s="62">
        <f>Q892*H892</f>
        <v>1.8350023999999998</v>
      </c>
      <c r="S892" s="62">
        <v>0</v>
      </c>
      <c r="T892" s="63">
        <f>S892*H892</f>
        <v>0</v>
      </c>
      <c r="AR892" s="64" t="s">
        <v>343</v>
      </c>
      <c r="AT892" s="64" t="s">
        <v>214</v>
      </c>
      <c r="AU892" s="64" t="s">
        <v>79</v>
      </c>
      <c r="AY892" s="17" t="s">
        <v>147</v>
      </c>
      <c r="BE892" s="65">
        <f>IF(N892="základní",J892,0)</f>
        <v>0</v>
      </c>
      <c r="BF892" s="65">
        <f>IF(N892="snížená",J892,0)</f>
        <v>0</v>
      </c>
      <c r="BG892" s="65">
        <f>IF(N892="zákl. přenesená",J892,0)</f>
        <v>0</v>
      </c>
      <c r="BH892" s="65">
        <f>IF(N892="sníž. přenesená",J892,0)</f>
        <v>0</v>
      </c>
      <c r="BI892" s="65">
        <f>IF(N892="nulová",J892,0)</f>
        <v>0</v>
      </c>
      <c r="BJ892" s="17" t="s">
        <v>77</v>
      </c>
      <c r="BK892" s="65">
        <f>ROUND(I892*H892,2)</f>
        <v>0</v>
      </c>
      <c r="BL892" s="17" t="s">
        <v>247</v>
      </c>
      <c r="BM892" s="64" t="s">
        <v>1352</v>
      </c>
    </row>
    <row r="893" spans="2:65" s="12" customFormat="1" x14ac:dyDescent="0.2">
      <c r="B893" s="66"/>
      <c r="D893" s="157" t="s">
        <v>158</v>
      </c>
      <c r="E893" s="67" t="s">
        <v>1</v>
      </c>
      <c r="F893" s="158" t="s">
        <v>1353</v>
      </c>
      <c r="H893" s="159">
        <v>148.94499999999999</v>
      </c>
      <c r="I893" s="110"/>
      <c r="L893" s="66"/>
      <c r="M893" s="68"/>
      <c r="T893" s="69"/>
      <c r="AT893" s="67" t="s">
        <v>158</v>
      </c>
      <c r="AU893" s="67" t="s">
        <v>79</v>
      </c>
      <c r="AV893" s="12" t="s">
        <v>79</v>
      </c>
      <c r="AW893" s="12" t="s">
        <v>26</v>
      </c>
      <c r="AX893" s="12" t="s">
        <v>77</v>
      </c>
      <c r="AY893" s="67" t="s">
        <v>147</v>
      </c>
    </row>
    <row r="894" spans="2:65" s="1" customFormat="1" ht="16.5" customHeight="1" x14ac:dyDescent="0.2">
      <c r="B894" s="21"/>
      <c r="C894" s="152" t="s">
        <v>1354</v>
      </c>
      <c r="D894" s="152" t="s">
        <v>149</v>
      </c>
      <c r="E894" s="153" t="s">
        <v>1355</v>
      </c>
      <c r="F894" s="154" t="s">
        <v>1356</v>
      </c>
      <c r="G894" s="155" t="s">
        <v>318</v>
      </c>
      <c r="H894" s="156">
        <v>95.8</v>
      </c>
      <c r="I894" s="58"/>
      <c r="J894" s="128">
        <f>ROUND(I894*H894,2)</f>
        <v>0</v>
      </c>
      <c r="K894" s="129"/>
      <c r="L894" s="21"/>
      <c r="M894" s="60" t="s">
        <v>1</v>
      </c>
      <c r="N894" s="61" t="s">
        <v>34</v>
      </c>
      <c r="O894" s="62">
        <v>5.5E-2</v>
      </c>
      <c r="P894" s="62">
        <f>O894*H894</f>
        <v>5.2690000000000001</v>
      </c>
      <c r="Q894" s="62">
        <v>3.0000000000000001E-5</v>
      </c>
      <c r="R894" s="62">
        <f>Q894*H894</f>
        <v>2.8739999999999998E-3</v>
      </c>
      <c r="S894" s="62">
        <v>0</v>
      </c>
      <c r="T894" s="63">
        <f>S894*H894</f>
        <v>0</v>
      </c>
      <c r="AR894" s="64" t="s">
        <v>247</v>
      </c>
      <c r="AT894" s="64" t="s">
        <v>149</v>
      </c>
      <c r="AU894" s="64" t="s">
        <v>79</v>
      </c>
      <c r="AY894" s="17" t="s">
        <v>147</v>
      </c>
      <c r="BE894" s="65">
        <f>IF(N894="základní",J894,0)</f>
        <v>0</v>
      </c>
      <c r="BF894" s="65">
        <f>IF(N894="snížená",J894,0)</f>
        <v>0</v>
      </c>
      <c r="BG894" s="65">
        <f>IF(N894="zákl. přenesená",J894,0)</f>
        <v>0</v>
      </c>
      <c r="BH894" s="65">
        <f>IF(N894="sníž. přenesená",J894,0)</f>
        <v>0</v>
      </c>
      <c r="BI894" s="65">
        <f>IF(N894="nulová",J894,0)</f>
        <v>0</v>
      </c>
      <c r="BJ894" s="17" t="s">
        <v>77</v>
      </c>
      <c r="BK894" s="65">
        <f>ROUND(I894*H894,2)</f>
        <v>0</v>
      </c>
      <c r="BL894" s="17" t="s">
        <v>247</v>
      </c>
      <c r="BM894" s="64" t="s">
        <v>1357</v>
      </c>
    </row>
    <row r="895" spans="2:65" s="13" customFormat="1" x14ac:dyDescent="0.2">
      <c r="B895" s="70"/>
      <c r="D895" s="157" t="s">
        <v>158</v>
      </c>
      <c r="E895" s="71" t="s">
        <v>1</v>
      </c>
      <c r="F895" s="160" t="s">
        <v>1240</v>
      </c>
      <c r="H895" s="71" t="s">
        <v>1</v>
      </c>
      <c r="I895" s="111"/>
      <c r="L895" s="70"/>
      <c r="M895" s="72"/>
      <c r="T895" s="73"/>
      <c r="AT895" s="71" t="s">
        <v>158</v>
      </c>
      <c r="AU895" s="71" t="s">
        <v>79</v>
      </c>
      <c r="AV895" s="13" t="s">
        <v>77</v>
      </c>
      <c r="AW895" s="13" t="s">
        <v>26</v>
      </c>
      <c r="AX895" s="13" t="s">
        <v>69</v>
      </c>
      <c r="AY895" s="71" t="s">
        <v>147</v>
      </c>
    </row>
    <row r="896" spans="2:65" s="12" customFormat="1" x14ac:dyDescent="0.2">
      <c r="B896" s="66"/>
      <c r="D896" s="157" t="s">
        <v>158</v>
      </c>
      <c r="E896" s="67" t="s">
        <v>1</v>
      </c>
      <c r="F896" s="158" t="s">
        <v>1358</v>
      </c>
      <c r="H896" s="159">
        <v>8</v>
      </c>
      <c r="I896" s="110"/>
      <c r="L896" s="66"/>
      <c r="M896" s="68"/>
      <c r="T896" s="69"/>
      <c r="AT896" s="67" t="s">
        <v>158</v>
      </c>
      <c r="AU896" s="67" t="s">
        <v>79</v>
      </c>
      <c r="AV896" s="12" t="s">
        <v>79</v>
      </c>
      <c r="AW896" s="12" t="s">
        <v>26</v>
      </c>
      <c r="AX896" s="12" t="s">
        <v>69</v>
      </c>
      <c r="AY896" s="67" t="s">
        <v>147</v>
      </c>
    </row>
    <row r="897" spans="2:65" s="13" customFormat="1" x14ac:dyDescent="0.2">
      <c r="B897" s="70"/>
      <c r="D897" s="157" t="s">
        <v>158</v>
      </c>
      <c r="E897" s="71" t="s">
        <v>1</v>
      </c>
      <c r="F897" s="160" t="s">
        <v>1328</v>
      </c>
      <c r="H897" s="71" t="s">
        <v>1</v>
      </c>
      <c r="I897" s="111"/>
      <c r="L897" s="70"/>
      <c r="M897" s="72"/>
      <c r="T897" s="73"/>
      <c r="AT897" s="71" t="s">
        <v>158</v>
      </c>
      <c r="AU897" s="71" t="s">
        <v>79</v>
      </c>
      <c r="AV897" s="13" t="s">
        <v>77</v>
      </c>
      <c r="AW897" s="13" t="s">
        <v>26</v>
      </c>
      <c r="AX897" s="13" t="s">
        <v>69</v>
      </c>
      <c r="AY897" s="71" t="s">
        <v>147</v>
      </c>
    </row>
    <row r="898" spans="2:65" s="12" customFormat="1" x14ac:dyDescent="0.2">
      <c r="B898" s="66"/>
      <c r="D898" s="157" t="s">
        <v>158</v>
      </c>
      <c r="E898" s="67" t="s">
        <v>1</v>
      </c>
      <c r="F898" s="158" t="s">
        <v>1338</v>
      </c>
      <c r="H898" s="159">
        <v>2.5</v>
      </c>
      <c r="I898" s="110"/>
      <c r="L898" s="66"/>
      <c r="M898" s="68"/>
      <c r="T898" s="69"/>
      <c r="AT898" s="67" t="s">
        <v>158</v>
      </c>
      <c r="AU898" s="67" t="s">
        <v>79</v>
      </c>
      <c r="AV898" s="12" t="s">
        <v>79</v>
      </c>
      <c r="AW898" s="12" t="s">
        <v>26</v>
      </c>
      <c r="AX898" s="12" t="s">
        <v>69</v>
      </c>
      <c r="AY898" s="67" t="s">
        <v>147</v>
      </c>
    </row>
    <row r="899" spans="2:65" s="13" customFormat="1" x14ac:dyDescent="0.2">
      <c r="B899" s="70"/>
      <c r="D899" s="157" t="s">
        <v>158</v>
      </c>
      <c r="E899" s="71" t="s">
        <v>1</v>
      </c>
      <c r="F899" s="160" t="s">
        <v>1242</v>
      </c>
      <c r="H899" s="71" t="s">
        <v>1</v>
      </c>
      <c r="I899" s="111"/>
      <c r="L899" s="70"/>
      <c r="M899" s="72"/>
      <c r="T899" s="73"/>
      <c r="AT899" s="71" t="s">
        <v>158</v>
      </c>
      <c r="AU899" s="71" t="s">
        <v>79</v>
      </c>
      <c r="AV899" s="13" t="s">
        <v>77</v>
      </c>
      <c r="AW899" s="13" t="s">
        <v>26</v>
      </c>
      <c r="AX899" s="13" t="s">
        <v>69</v>
      </c>
      <c r="AY899" s="71" t="s">
        <v>147</v>
      </c>
    </row>
    <row r="900" spans="2:65" s="12" customFormat="1" x14ac:dyDescent="0.2">
      <c r="B900" s="66"/>
      <c r="D900" s="157" t="s">
        <v>158</v>
      </c>
      <c r="E900" s="67" t="s">
        <v>1</v>
      </c>
      <c r="F900" s="158" t="s">
        <v>1359</v>
      </c>
      <c r="H900" s="159">
        <v>38.65</v>
      </c>
      <c r="I900" s="110"/>
      <c r="L900" s="66"/>
      <c r="M900" s="68"/>
      <c r="T900" s="69"/>
      <c r="AT900" s="67" t="s">
        <v>158</v>
      </c>
      <c r="AU900" s="67" t="s">
        <v>79</v>
      </c>
      <c r="AV900" s="12" t="s">
        <v>79</v>
      </c>
      <c r="AW900" s="12" t="s">
        <v>26</v>
      </c>
      <c r="AX900" s="12" t="s">
        <v>69</v>
      </c>
      <c r="AY900" s="67" t="s">
        <v>147</v>
      </c>
    </row>
    <row r="901" spans="2:65" s="13" customFormat="1" x14ac:dyDescent="0.2">
      <c r="B901" s="70"/>
      <c r="D901" s="157" t="s">
        <v>158</v>
      </c>
      <c r="E901" s="71" t="s">
        <v>1</v>
      </c>
      <c r="F901" s="160" t="s">
        <v>1244</v>
      </c>
      <c r="H901" s="71" t="s">
        <v>1</v>
      </c>
      <c r="I901" s="111"/>
      <c r="L901" s="70"/>
      <c r="M901" s="72"/>
      <c r="T901" s="73"/>
      <c r="AT901" s="71" t="s">
        <v>158</v>
      </c>
      <c r="AU901" s="71" t="s">
        <v>79</v>
      </c>
      <c r="AV901" s="13" t="s">
        <v>77</v>
      </c>
      <c r="AW901" s="13" t="s">
        <v>26</v>
      </c>
      <c r="AX901" s="13" t="s">
        <v>69</v>
      </c>
      <c r="AY901" s="71" t="s">
        <v>147</v>
      </c>
    </row>
    <row r="902" spans="2:65" s="12" customFormat="1" x14ac:dyDescent="0.2">
      <c r="B902" s="66"/>
      <c r="D902" s="157" t="s">
        <v>158</v>
      </c>
      <c r="E902" s="67" t="s">
        <v>1</v>
      </c>
      <c r="F902" s="158" t="s">
        <v>1358</v>
      </c>
      <c r="H902" s="159">
        <v>8</v>
      </c>
      <c r="I902" s="110"/>
      <c r="L902" s="66"/>
      <c r="M902" s="68"/>
      <c r="T902" s="69"/>
      <c r="AT902" s="67" t="s">
        <v>158</v>
      </c>
      <c r="AU902" s="67" t="s">
        <v>79</v>
      </c>
      <c r="AV902" s="12" t="s">
        <v>79</v>
      </c>
      <c r="AW902" s="12" t="s">
        <v>26</v>
      </c>
      <c r="AX902" s="12" t="s">
        <v>69</v>
      </c>
      <c r="AY902" s="67" t="s">
        <v>147</v>
      </c>
    </row>
    <row r="903" spans="2:65" s="13" customFormat="1" x14ac:dyDescent="0.2">
      <c r="B903" s="70"/>
      <c r="D903" s="157" t="s">
        <v>158</v>
      </c>
      <c r="E903" s="71" t="s">
        <v>1</v>
      </c>
      <c r="F903" s="160" t="s">
        <v>1246</v>
      </c>
      <c r="H903" s="71" t="s">
        <v>1</v>
      </c>
      <c r="I903" s="111"/>
      <c r="L903" s="70"/>
      <c r="M903" s="72"/>
      <c r="T903" s="73"/>
      <c r="AT903" s="71" t="s">
        <v>158</v>
      </c>
      <c r="AU903" s="71" t="s">
        <v>79</v>
      </c>
      <c r="AV903" s="13" t="s">
        <v>77</v>
      </c>
      <c r="AW903" s="13" t="s">
        <v>26</v>
      </c>
      <c r="AX903" s="13" t="s">
        <v>69</v>
      </c>
      <c r="AY903" s="71" t="s">
        <v>147</v>
      </c>
    </row>
    <row r="904" spans="2:65" s="12" customFormat="1" x14ac:dyDescent="0.2">
      <c r="B904" s="66"/>
      <c r="D904" s="157" t="s">
        <v>158</v>
      </c>
      <c r="E904" s="67" t="s">
        <v>1</v>
      </c>
      <c r="F904" s="158" t="s">
        <v>1359</v>
      </c>
      <c r="H904" s="159">
        <v>38.65</v>
      </c>
      <c r="I904" s="110"/>
      <c r="L904" s="66"/>
      <c r="M904" s="68"/>
      <c r="T904" s="69"/>
      <c r="AT904" s="67" t="s">
        <v>158</v>
      </c>
      <c r="AU904" s="67" t="s">
        <v>79</v>
      </c>
      <c r="AV904" s="12" t="s">
        <v>79</v>
      </c>
      <c r="AW904" s="12" t="s">
        <v>26</v>
      </c>
      <c r="AX904" s="12" t="s">
        <v>69</v>
      </c>
      <c r="AY904" s="67" t="s">
        <v>147</v>
      </c>
    </row>
    <row r="905" spans="2:65" s="14" customFormat="1" x14ac:dyDescent="0.2">
      <c r="B905" s="74"/>
      <c r="D905" s="157" t="s">
        <v>158</v>
      </c>
      <c r="E905" s="75" t="s">
        <v>1</v>
      </c>
      <c r="F905" s="161" t="s">
        <v>185</v>
      </c>
      <c r="H905" s="162">
        <v>95.8</v>
      </c>
      <c r="I905" s="112"/>
      <c r="L905" s="74"/>
      <c r="M905" s="76"/>
      <c r="T905" s="77"/>
      <c r="AT905" s="75" t="s">
        <v>158</v>
      </c>
      <c r="AU905" s="75" t="s">
        <v>79</v>
      </c>
      <c r="AV905" s="14" t="s">
        <v>153</v>
      </c>
      <c r="AW905" s="14" t="s">
        <v>26</v>
      </c>
      <c r="AX905" s="14" t="s">
        <v>77</v>
      </c>
      <c r="AY905" s="75" t="s">
        <v>147</v>
      </c>
    </row>
    <row r="906" spans="2:65" s="1" customFormat="1" ht="24.2" customHeight="1" x14ac:dyDescent="0.2">
      <c r="B906" s="21"/>
      <c r="C906" s="152" t="s">
        <v>1360</v>
      </c>
      <c r="D906" s="152" t="s">
        <v>149</v>
      </c>
      <c r="E906" s="153" t="s">
        <v>1361</v>
      </c>
      <c r="F906" s="154" t="s">
        <v>1362</v>
      </c>
      <c r="G906" s="155" t="s">
        <v>204</v>
      </c>
      <c r="H906" s="156">
        <v>2.6709999999999998</v>
      </c>
      <c r="I906" s="58"/>
      <c r="J906" s="128">
        <f>ROUND(I906*H906,2)</f>
        <v>0</v>
      </c>
      <c r="K906" s="129"/>
      <c r="L906" s="21"/>
      <c r="M906" s="60" t="s">
        <v>1</v>
      </c>
      <c r="N906" s="61" t="s">
        <v>34</v>
      </c>
      <c r="O906" s="62">
        <v>0.85599999999999998</v>
      </c>
      <c r="P906" s="62">
        <f>O906*H906</f>
        <v>2.2863759999999997</v>
      </c>
      <c r="Q906" s="62">
        <v>0</v>
      </c>
      <c r="R906" s="62">
        <f>Q906*H906</f>
        <v>0</v>
      </c>
      <c r="S906" s="62">
        <v>0</v>
      </c>
      <c r="T906" s="63">
        <f>S906*H906</f>
        <v>0</v>
      </c>
      <c r="AR906" s="64" t="s">
        <v>247</v>
      </c>
      <c r="AT906" s="64" t="s">
        <v>149</v>
      </c>
      <c r="AU906" s="64" t="s">
        <v>79</v>
      </c>
      <c r="AY906" s="17" t="s">
        <v>147</v>
      </c>
      <c r="BE906" s="65">
        <f>IF(N906="základní",J906,0)</f>
        <v>0</v>
      </c>
      <c r="BF906" s="65">
        <f>IF(N906="snížená",J906,0)</f>
        <v>0</v>
      </c>
      <c r="BG906" s="65">
        <f>IF(N906="zákl. přenesená",J906,0)</f>
        <v>0</v>
      </c>
      <c r="BH906" s="65">
        <f>IF(N906="sníž. přenesená",J906,0)</f>
        <v>0</v>
      </c>
      <c r="BI906" s="65">
        <f>IF(N906="nulová",J906,0)</f>
        <v>0</v>
      </c>
      <c r="BJ906" s="17" t="s">
        <v>77</v>
      </c>
      <c r="BK906" s="65">
        <f>ROUND(I906*H906,2)</f>
        <v>0</v>
      </c>
      <c r="BL906" s="17" t="s">
        <v>247</v>
      </c>
      <c r="BM906" s="64" t="s">
        <v>1363</v>
      </c>
    </row>
    <row r="907" spans="2:65" s="11" customFormat="1" ht="22.9" customHeight="1" x14ac:dyDescent="0.2">
      <c r="B907" s="51"/>
      <c r="D907" s="52" t="s">
        <v>68</v>
      </c>
      <c r="E907" s="151" t="s">
        <v>1364</v>
      </c>
      <c r="F907" s="151" t="s">
        <v>1365</v>
      </c>
      <c r="I907" s="109"/>
      <c r="J907" s="127">
        <f>BK907</f>
        <v>0</v>
      </c>
      <c r="L907" s="51"/>
      <c r="M907" s="53"/>
      <c r="P907" s="54">
        <f>SUM(P908:P952)</f>
        <v>155.10242</v>
      </c>
      <c r="R907" s="54">
        <f>SUM(R908:R952)</f>
        <v>0.75600712000000003</v>
      </c>
      <c r="T907" s="55">
        <f>SUM(T908:T952)</f>
        <v>9.7028140000000013E-2</v>
      </c>
      <c r="AR907" s="52" t="s">
        <v>79</v>
      </c>
      <c r="AT907" s="56" t="s">
        <v>68</v>
      </c>
      <c r="AU907" s="56" t="s">
        <v>77</v>
      </c>
      <c r="AY907" s="52" t="s">
        <v>147</v>
      </c>
      <c r="BK907" s="57">
        <f>SUM(BK908:BK952)</f>
        <v>0</v>
      </c>
    </row>
    <row r="908" spans="2:65" s="1" customFormat="1" ht="16.5" customHeight="1" x14ac:dyDescent="0.2">
      <c r="B908" s="21"/>
      <c r="C908" s="152" t="s">
        <v>1366</v>
      </c>
      <c r="D908" s="152" t="s">
        <v>149</v>
      </c>
      <c r="E908" s="153" t="s">
        <v>1367</v>
      </c>
      <c r="F908" s="154" t="s">
        <v>1368</v>
      </c>
      <c r="G908" s="155" t="s">
        <v>152</v>
      </c>
      <c r="H908" s="156">
        <v>312.99400000000003</v>
      </c>
      <c r="I908" s="58"/>
      <c r="J908" s="128">
        <f>ROUND(I908*H908,2)</f>
        <v>0</v>
      </c>
      <c r="K908" s="129"/>
      <c r="L908" s="21"/>
      <c r="M908" s="60" t="s">
        <v>1</v>
      </c>
      <c r="N908" s="61" t="s">
        <v>34</v>
      </c>
      <c r="O908" s="62">
        <v>7.3999999999999996E-2</v>
      </c>
      <c r="P908" s="62">
        <f>O908*H908</f>
        <v>23.161556000000001</v>
      </c>
      <c r="Q908" s="62">
        <v>1E-3</v>
      </c>
      <c r="R908" s="62">
        <f>Q908*H908</f>
        <v>0.31299400000000005</v>
      </c>
      <c r="S908" s="62">
        <v>3.1E-4</v>
      </c>
      <c r="T908" s="63">
        <f>S908*H908</f>
        <v>9.7028140000000013E-2</v>
      </c>
      <c r="AR908" s="64" t="s">
        <v>247</v>
      </c>
      <c r="AT908" s="64" t="s">
        <v>149</v>
      </c>
      <c r="AU908" s="64" t="s">
        <v>79</v>
      </c>
      <c r="AY908" s="17" t="s">
        <v>147</v>
      </c>
      <c r="BE908" s="65">
        <f>IF(N908="základní",J908,0)</f>
        <v>0</v>
      </c>
      <c r="BF908" s="65">
        <f>IF(N908="snížená",J908,0)</f>
        <v>0</v>
      </c>
      <c r="BG908" s="65">
        <f>IF(N908="zákl. přenesená",J908,0)</f>
        <v>0</v>
      </c>
      <c r="BH908" s="65">
        <f>IF(N908="sníž. přenesená",J908,0)</f>
        <v>0</v>
      </c>
      <c r="BI908" s="65">
        <f>IF(N908="nulová",J908,0)</f>
        <v>0</v>
      </c>
      <c r="BJ908" s="17" t="s">
        <v>77</v>
      </c>
      <c r="BK908" s="65">
        <f>ROUND(I908*H908,2)</f>
        <v>0</v>
      </c>
      <c r="BL908" s="17" t="s">
        <v>247</v>
      </c>
      <c r="BM908" s="64" t="s">
        <v>1369</v>
      </c>
    </row>
    <row r="909" spans="2:65" s="13" customFormat="1" x14ac:dyDescent="0.2">
      <c r="B909" s="70"/>
      <c r="D909" s="157" t="s">
        <v>158</v>
      </c>
      <c r="E909" s="71" t="s">
        <v>1</v>
      </c>
      <c r="F909" s="160" t="s">
        <v>1240</v>
      </c>
      <c r="H909" s="71" t="s">
        <v>1</v>
      </c>
      <c r="I909" s="111"/>
      <c r="L909" s="70"/>
      <c r="M909" s="72"/>
      <c r="T909" s="73"/>
      <c r="AT909" s="71" t="s">
        <v>158</v>
      </c>
      <c r="AU909" s="71" t="s">
        <v>79</v>
      </c>
      <c r="AV909" s="13" t="s">
        <v>77</v>
      </c>
      <c r="AW909" s="13" t="s">
        <v>26</v>
      </c>
      <c r="AX909" s="13" t="s">
        <v>69</v>
      </c>
      <c r="AY909" s="71" t="s">
        <v>147</v>
      </c>
    </row>
    <row r="910" spans="2:65" s="12" customFormat="1" x14ac:dyDescent="0.2">
      <c r="B910" s="66"/>
      <c r="D910" s="157" t="s">
        <v>158</v>
      </c>
      <c r="E910" s="67" t="s">
        <v>1</v>
      </c>
      <c r="F910" s="158" t="s">
        <v>1370</v>
      </c>
      <c r="H910" s="159">
        <v>11.984</v>
      </c>
      <c r="I910" s="110"/>
      <c r="L910" s="66"/>
      <c r="M910" s="68"/>
      <c r="T910" s="69"/>
      <c r="AT910" s="67" t="s">
        <v>158</v>
      </c>
      <c r="AU910" s="67" t="s">
        <v>79</v>
      </c>
      <c r="AV910" s="12" t="s">
        <v>79</v>
      </c>
      <c r="AW910" s="12" t="s">
        <v>26</v>
      </c>
      <c r="AX910" s="12" t="s">
        <v>69</v>
      </c>
      <c r="AY910" s="67" t="s">
        <v>147</v>
      </c>
    </row>
    <row r="911" spans="2:65" s="13" customFormat="1" x14ac:dyDescent="0.2">
      <c r="B911" s="70"/>
      <c r="D911" s="157" t="s">
        <v>158</v>
      </c>
      <c r="E911" s="71" t="s">
        <v>1</v>
      </c>
      <c r="F911" s="160" t="s">
        <v>1371</v>
      </c>
      <c r="H911" s="71" t="s">
        <v>1</v>
      </c>
      <c r="I911" s="111"/>
      <c r="L911" s="70"/>
      <c r="M911" s="72"/>
      <c r="T911" s="73"/>
      <c r="AT911" s="71" t="s">
        <v>158</v>
      </c>
      <c r="AU911" s="71" t="s">
        <v>79</v>
      </c>
      <c r="AV911" s="13" t="s">
        <v>77</v>
      </c>
      <c r="AW911" s="13" t="s">
        <v>26</v>
      </c>
      <c r="AX911" s="13" t="s">
        <v>69</v>
      </c>
      <c r="AY911" s="71" t="s">
        <v>147</v>
      </c>
    </row>
    <row r="912" spans="2:65" s="12" customFormat="1" x14ac:dyDescent="0.2">
      <c r="B912" s="66"/>
      <c r="D912" s="157" t="s">
        <v>158</v>
      </c>
      <c r="E912" s="67" t="s">
        <v>1</v>
      </c>
      <c r="F912" s="158" t="s">
        <v>1372</v>
      </c>
      <c r="H912" s="159">
        <v>8.4499999999999993</v>
      </c>
      <c r="I912" s="110"/>
      <c r="L912" s="66"/>
      <c r="M912" s="68"/>
      <c r="T912" s="69"/>
      <c r="AT912" s="67" t="s">
        <v>158</v>
      </c>
      <c r="AU912" s="67" t="s">
        <v>79</v>
      </c>
      <c r="AV912" s="12" t="s">
        <v>79</v>
      </c>
      <c r="AW912" s="12" t="s">
        <v>26</v>
      </c>
      <c r="AX912" s="12" t="s">
        <v>69</v>
      </c>
      <c r="AY912" s="67" t="s">
        <v>147</v>
      </c>
    </row>
    <row r="913" spans="2:65" s="13" customFormat="1" x14ac:dyDescent="0.2">
      <c r="B913" s="70"/>
      <c r="D913" s="157" t="s">
        <v>158</v>
      </c>
      <c r="E913" s="71" t="s">
        <v>1</v>
      </c>
      <c r="F913" s="160" t="s">
        <v>377</v>
      </c>
      <c r="H913" s="71" t="s">
        <v>1</v>
      </c>
      <c r="I913" s="111"/>
      <c r="L913" s="70"/>
      <c r="M913" s="72"/>
      <c r="T913" s="73"/>
      <c r="AT913" s="71" t="s">
        <v>158</v>
      </c>
      <c r="AU913" s="71" t="s">
        <v>79</v>
      </c>
      <c r="AV913" s="13" t="s">
        <v>77</v>
      </c>
      <c r="AW913" s="13" t="s">
        <v>26</v>
      </c>
      <c r="AX913" s="13" t="s">
        <v>69</v>
      </c>
      <c r="AY913" s="71" t="s">
        <v>147</v>
      </c>
    </row>
    <row r="914" spans="2:65" s="12" customFormat="1" x14ac:dyDescent="0.2">
      <c r="B914" s="66"/>
      <c r="D914" s="157" t="s">
        <v>158</v>
      </c>
      <c r="E914" s="67" t="s">
        <v>1</v>
      </c>
      <c r="F914" s="158" t="s">
        <v>1373</v>
      </c>
      <c r="H914" s="159">
        <v>38.92</v>
      </c>
      <c r="I914" s="110"/>
      <c r="L914" s="66"/>
      <c r="M914" s="68"/>
      <c r="T914" s="69"/>
      <c r="AT914" s="67" t="s">
        <v>158</v>
      </c>
      <c r="AU914" s="67" t="s">
        <v>79</v>
      </c>
      <c r="AV914" s="12" t="s">
        <v>79</v>
      </c>
      <c r="AW914" s="12" t="s">
        <v>26</v>
      </c>
      <c r="AX914" s="12" t="s">
        <v>69</v>
      </c>
      <c r="AY914" s="67" t="s">
        <v>147</v>
      </c>
    </row>
    <row r="915" spans="2:65" s="13" customFormat="1" x14ac:dyDescent="0.2">
      <c r="B915" s="70"/>
      <c r="D915" s="157" t="s">
        <v>158</v>
      </c>
      <c r="E915" s="71" t="s">
        <v>1</v>
      </c>
      <c r="F915" s="160" t="s">
        <v>375</v>
      </c>
      <c r="H915" s="71" t="s">
        <v>1</v>
      </c>
      <c r="I915" s="111"/>
      <c r="L915" s="70"/>
      <c r="M915" s="72"/>
      <c r="T915" s="73"/>
      <c r="AT915" s="71" t="s">
        <v>158</v>
      </c>
      <c r="AU915" s="71" t="s">
        <v>79</v>
      </c>
      <c r="AV915" s="13" t="s">
        <v>77</v>
      </c>
      <c r="AW915" s="13" t="s">
        <v>26</v>
      </c>
      <c r="AX915" s="13" t="s">
        <v>69</v>
      </c>
      <c r="AY915" s="71" t="s">
        <v>147</v>
      </c>
    </row>
    <row r="916" spans="2:65" s="12" customFormat="1" x14ac:dyDescent="0.2">
      <c r="B916" s="66"/>
      <c r="D916" s="157" t="s">
        <v>158</v>
      </c>
      <c r="E916" s="67" t="s">
        <v>1</v>
      </c>
      <c r="F916" s="158" t="s">
        <v>1374</v>
      </c>
      <c r="H916" s="159">
        <v>38.64</v>
      </c>
      <c r="I916" s="110"/>
      <c r="L916" s="66"/>
      <c r="M916" s="68"/>
      <c r="T916" s="69"/>
      <c r="AT916" s="67" t="s">
        <v>158</v>
      </c>
      <c r="AU916" s="67" t="s">
        <v>79</v>
      </c>
      <c r="AV916" s="12" t="s">
        <v>79</v>
      </c>
      <c r="AW916" s="12" t="s">
        <v>26</v>
      </c>
      <c r="AX916" s="12" t="s">
        <v>69</v>
      </c>
      <c r="AY916" s="67" t="s">
        <v>147</v>
      </c>
    </row>
    <row r="917" spans="2:65" s="13" customFormat="1" x14ac:dyDescent="0.2">
      <c r="B917" s="70"/>
      <c r="D917" s="157" t="s">
        <v>158</v>
      </c>
      <c r="E917" s="71" t="s">
        <v>1</v>
      </c>
      <c r="F917" s="160" t="s">
        <v>1375</v>
      </c>
      <c r="H917" s="71" t="s">
        <v>1</v>
      </c>
      <c r="I917" s="111"/>
      <c r="L917" s="70"/>
      <c r="M917" s="72"/>
      <c r="T917" s="73"/>
      <c r="AT917" s="71" t="s">
        <v>158</v>
      </c>
      <c r="AU917" s="71" t="s">
        <v>79</v>
      </c>
      <c r="AV917" s="13" t="s">
        <v>77</v>
      </c>
      <c r="AW917" s="13" t="s">
        <v>26</v>
      </c>
      <c r="AX917" s="13" t="s">
        <v>69</v>
      </c>
      <c r="AY917" s="71" t="s">
        <v>147</v>
      </c>
    </row>
    <row r="918" spans="2:65" s="12" customFormat="1" x14ac:dyDescent="0.2">
      <c r="B918" s="66"/>
      <c r="D918" s="157" t="s">
        <v>158</v>
      </c>
      <c r="E918" s="67" t="s">
        <v>1</v>
      </c>
      <c r="F918" s="158" t="s">
        <v>1224</v>
      </c>
      <c r="H918" s="159">
        <v>215</v>
      </c>
      <c r="I918" s="110"/>
      <c r="L918" s="66"/>
      <c r="M918" s="68"/>
      <c r="T918" s="69"/>
      <c r="AT918" s="67" t="s">
        <v>158</v>
      </c>
      <c r="AU918" s="67" t="s">
        <v>79</v>
      </c>
      <c r="AV918" s="12" t="s">
        <v>79</v>
      </c>
      <c r="AW918" s="12" t="s">
        <v>26</v>
      </c>
      <c r="AX918" s="12" t="s">
        <v>69</v>
      </c>
      <c r="AY918" s="67" t="s">
        <v>147</v>
      </c>
    </row>
    <row r="919" spans="2:65" s="14" customFormat="1" x14ac:dyDescent="0.2">
      <c r="B919" s="74"/>
      <c r="D919" s="157" t="s">
        <v>158</v>
      </c>
      <c r="E919" s="75" t="s">
        <v>1</v>
      </c>
      <c r="F919" s="161" t="s">
        <v>185</v>
      </c>
      <c r="H919" s="162">
        <v>312.99400000000003</v>
      </c>
      <c r="I919" s="112"/>
      <c r="L919" s="74"/>
      <c r="M919" s="76"/>
      <c r="T919" s="77"/>
      <c r="AT919" s="75" t="s">
        <v>158</v>
      </c>
      <c r="AU919" s="75" t="s">
        <v>79</v>
      </c>
      <c r="AV919" s="14" t="s">
        <v>153</v>
      </c>
      <c r="AW919" s="14" t="s">
        <v>26</v>
      </c>
      <c r="AX919" s="14" t="s">
        <v>77</v>
      </c>
      <c r="AY919" s="75" t="s">
        <v>147</v>
      </c>
    </row>
    <row r="920" spans="2:65" s="1" customFormat="1" ht="24.2" customHeight="1" x14ac:dyDescent="0.2">
      <c r="B920" s="21"/>
      <c r="C920" s="152" t="s">
        <v>1376</v>
      </c>
      <c r="D920" s="152" t="s">
        <v>149</v>
      </c>
      <c r="E920" s="153" t="s">
        <v>1377</v>
      </c>
      <c r="F920" s="154" t="s">
        <v>1378</v>
      </c>
      <c r="G920" s="155" t="s">
        <v>152</v>
      </c>
      <c r="H920" s="156">
        <v>963.072</v>
      </c>
      <c r="I920" s="58"/>
      <c r="J920" s="128">
        <f>ROUND(I920*H920,2)</f>
        <v>0</v>
      </c>
      <c r="K920" s="129"/>
      <c r="L920" s="21"/>
      <c r="M920" s="60" t="s">
        <v>1</v>
      </c>
      <c r="N920" s="61" t="s">
        <v>34</v>
      </c>
      <c r="O920" s="62">
        <v>3.3000000000000002E-2</v>
      </c>
      <c r="P920" s="62">
        <f>O920*H920</f>
        <v>31.781376000000002</v>
      </c>
      <c r="Q920" s="62">
        <v>2.0000000000000001E-4</v>
      </c>
      <c r="R920" s="62">
        <f>Q920*H920</f>
        <v>0.19261440000000002</v>
      </c>
      <c r="S920" s="62">
        <v>0</v>
      </c>
      <c r="T920" s="63">
        <f>S920*H920</f>
        <v>0</v>
      </c>
      <c r="AR920" s="64" t="s">
        <v>247</v>
      </c>
      <c r="AT920" s="64" t="s">
        <v>149</v>
      </c>
      <c r="AU920" s="64" t="s">
        <v>79</v>
      </c>
      <c r="AY920" s="17" t="s">
        <v>147</v>
      </c>
      <c r="BE920" s="65">
        <f>IF(N920="základní",J920,0)</f>
        <v>0</v>
      </c>
      <c r="BF920" s="65">
        <f>IF(N920="snížená",J920,0)</f>
        <v>0</v>
      </c>
      <c r="BG920" s="65">
        <f>IF(N920="zákl. přenesená",J920,0)</f>
        <v>0</v>
      </c>
      <c r="BH920" s="65">
        <f>IF(N920="sníž. přenesená",J920,0)</f>
        <v>0</v>
      </c>
      <c r="BI920" s="65">
        <f>IF(N920="nulová",J920,0)</f>
        <v>0</v>
      </c>
      <c r="BJ920" s="17" t="s">
        <v>77</v>
      </c>
      <c r="BK920" s="65">
        <f>ROUND(I920*H920,2)</f>
        <v>0</v>
      </c>
      <c r="BL920" s="17" t="s">
        <v>247</v>
      </c>
      <c r="BM920" s="64" t="s">
        <v>1379</v>
      </c>
    </row>
    <row r="921" spans="2:65" s="13" customFormat="1" x14ac:dyDescent="0.2">
      <c r="B921" s="70"/>
      <c r="D921" s="157" t="s">
        <v>158</v>
      </c>
      <c r="E921" s="71" t="s">
        <v>1</v>
      </c>
      <c r="F921" s="160" t="s">
        <v>1240</v>
      </c>
      <c r="H921" s="71" t="s">
        <v>1</v>
      </c>
      <c r="I921" s="111"/>
      <c r="L921" s="70"/>
      <c r="M921" s="72"/>
      <c r="T921" s="73"/>
      <c r="AT921" s="71" t="s">
        <v>158</v>
      </c>
      <c r="AU921" s="71" t="s">
        <v>79</v>
      </c>
      <c r="AV921" s="13" t="s">
        <v>77</v>
      </c>
      <c r="AW921" s="13" t="s">
        <v>26</v>
      </c>
      <c r="AX921" s="13" t="s">
        <v>69</v>
      </c>
      <c r="AY921" s="71" t="s">
        <v>147</v>
      </c>
    </row>
    <row r="922" spans="2:65" s="12" customFormat="1" x14ac:dyDescent="0.2">
      <c r="B922" s="66"/>
      <c r="D922" s="157" t="s">
        <v>158</v>
      </c>
      <c r="E922" s="67" t="s">
        <v>1</v>
      </c>
      <c r="F922" s="158" t="s">
        <v>1380</v>
      </c>
      <c r="H922" s="159">
        <v>45.948</v>
      </c>
      <c r="I922" s="110"/>
      <c r="L922" s="66"/>
      <c r="M922" s="68"/>
      <c r="T922" s="69"/>
      <c r="AT922" s="67" t="s">
        <v>158</v>
      </c>
      <c r="AU922" s="67" t="s">
        <v>79</v>
      </c>
      <c r="AV922" s="12" t="s">
        <v>79</v>
      </c>
      <c r="AW922" s="12" t="s">
        <v>26</v>
      </c>
      <c r="AX922" s="12" t="s">
        <v>69</v>
      </c>
      <c r="AY922" s="67" t="s">
        <v>147</v>
      </c>
    </row>
    <row r="923" spans="2:65" s="13" customFormat="1" x14ac:dyDescent="0.2">
      <c r="B923" s="70"/>
      <c r="D923" s="157" t="s">
        <v>158</v>
      </c>
      <c r="E923" s="71" t="s">
        <v>1</v>
      </c>
      <c r="F923" s="160" t="s">
        <v>1371</v>
      </c>
      <c r="H923" s="71" t="s">
        <v>1</v>
      </c>
      <c r="I923" s="111"/>
      <c r="L923" s="70"/>
      <c r="M923" s="72"/>
      <c r="T923" s="73"/>
      <c r="AT923" s="71" t="s">
        <v>158</v>
      </c>
      <c r="AU923" s="71" t="s">
        <v>79</v>
      </c>
      <c r="AV923" s="13" t="s">
        <v>77</v>
      </c>
      <c r="AW923" s="13" t="s">
        <v>26</v>
      </c>
      <c r="AX923" s="13" t="s">
        <v>69</v>
      </c>
      <c r="AY923" s="71" t="s">
        <v>147</v>
      </c>
    </row>
    <row r="924" spans="2:65" s="12" customFormat="1" x14ac:dyDescent="0.2">
      <c r="B924" s="66"/>
      <c r="D924" s="157" t="s">
        <v>158</v>
      </c>
      <c r="E924" s="67" t="s">
        <v>1</v>
      </c>
      <c r="F924" s="158" t="s">
        <v>1381</v>
      </c>
      <c r="H924" s="159">
        <v>38.835999999999999</v>
      </c>
      <c r="I924" s="110"/>
      <c r="L924" s="66"/>
      <c r="M924" s="68"/>
      <c r="T924" s="69"/>
      <c r="AT924" s="67" t="s">
        <v>158</v>
      </c>
      <c r="AU924" s="67" t="s">
        <v>79</v>
      </c>
      <c r="AV924" s="12" t="s">
        <v>79</v>
      </c>
      <c r="AW924" s="12" t="s">
        <v>26</v>
      </c>
      <c r="AX924" s="12" t="s">
        <v>69</v>
      </c>
      <c r="AY924" s="67" t="s">
        <v>147</v>
      </c>
    </row>
    <row r="925" spans="2:65" s="13" customFormat="1" x14ac:dyDescent="0.2">
      <c r="B925" s="70"/>
      <c r="D925" s="157" t="s">
        <v>158</v>
      </c>
      <c r="E925" s="71" t="s">
        <v>1</v>
      </c>
      <c r="F925" s="160" t="s">
        <v>377</v>
      </c>
      <c r="H925" s="71" t="s">
        <v>1</v>
      </c>
      <c r="I925" s="111"/>
      <c r="L925" s="70"/>
      <c r="M925" s="72"/>
      <c r="T925" s="73"/>
      <c r="AT925" s="71" t="s">
        <v>158</v>
      </c>
      <c r="AU925" s="71" t="s">
        <v>79</v>
      </c>
      <c r="AV925" s="13" t="s">
        <v>77</v>
      </c>
      <c r="AW925" s="13" t="s">
        <v>26</v>
      </c>
      <c r="AX925" s="13" t="s">
        <v>69</v>
      </c>
      <c r="AY925" s="71" t="s">
        <v>147</v>
      </c>
    </row>
    <row r="926" spans="2:65" s="12" customFormat="1" x14ac:dyDescent="0.2">
      <c r="B926" s="66"/>
      <c r="D926" s="157" t="s">
        <v>158</v>
      </c>
      <c r="E926" s="67" t="s">
        <v>1</v>
      </c>
      <c r="F926" s="158" t="s">
        <v>1382</v>
      </c>
      <c r="H926" s="159">
        <v>77.84</v>
      </c>
      <c r="I926" s="110"/>
      <c r="L926" s="66"/>
      <c r="M926" s="68"/>
      <c r="T926" s="69"/>
      <c r="AT926" s="67" t="s">
        <v>158</v>
      </c>
      <c r="AU926" s="67" t="s">
        <v>79</v>
      </c>
      <c r="AV926" s="12" t="s">
        <v>79</v>
      </c>
      <c r="AW926" s="12" t="s">
        <v>26</v>
      </c>
      <c r="AX926" s="12" t="s">
        <v>69</v>
      </c>
      <c r="AY926" s="67" t="s">
        <v>147</v>
      </c>
    </row>
    <row r="927" spans="2:65" s="13" customFormat="1" x14ac:dyDescent="0.2">
      <c r="B927" s="70"/>
      <c r="D927" s="157" t="s">
        <v>158</v>
      </c>
      <c r="E927" s="71" t="s">
        <v>1</v>
      </c>
      <c r="F927" s="160" t="s">
        <v>375</v>
      </c>
      <c r="H927" s="71" t="s">
        <v>1</v>
      </c>
      <c r="I927" s="111"/>
      <c r="L927" s="70"/>
      <c r="M927" s="72"/>
      <c r="T927" s="73"/>
      <c r="AT927" s="71" t="s">
        <v>158</v>
      </c>
      <c r="AU927" s="71" t="s">
        <v>79</v>
      </c>
      <c r="AV927" s="13" t="s">
        <v>77</v>
      </c>
      <c r="AW927" s="13" t="s">
        <v>26</v>
      </c>
      <c r="AX927" s="13" t="s">
        <v>69</v>
      </c>
      <c r="AY927" s="71" t="s">
        <v>147</v>
      </c>
    </row>
    <row r="928" spans="2:65" s="12" customFormat="1" x14ac:dyDescent="0.2">
      <c r="B928" s="66"/>
      <c r="D928" s="157" t="s">
        <v>158</v>
      </c>
      <c r="E928" s="67" t="s">
        <v>1</v>
      </c>
      <c r="F928" s="158" t="s">
        <v>1383</v>
      </c>
      <c r="H928" s="159">
        <v>56.433999999999997</v>
      </c>
      <c r="I928" s="110"/>
      <c r="L928" s="66"/>
      <c r="M928" s="68"/>
      <c r="T928" s="69"/>
      <c r="AT928" s="67" t="s">
        <v>158</v>
      </c>
      <c r="AU928" s="67" t="s">
        <v>79</v>
      </c>
      <c r="AV928" s="12" t="s">
        <v>79</v>
      </c>
      <c r="AW928" s="12" t="s">
        <v>26</v>
      </c>
      <c r="AX928" s="12" t="s">
        <v>69</v>
      </c>
      <c r="AY928" s="67" t="s">
        <v>147</v>
      </c>
    </row>
    <row r="929" spans="2:51" s="13" customFormat="1" x14ac:dyDescent="0.2">
      <c r="B929" s="70"/>
      <c r="D929" s="157" t="s">
        <v>158</v>
      </c>
      <c r="E929" s="71" t="s">
        <v>1</v>
      </c>
      <c r="F929" s="160" t="s">
        <v>1384</v>
      </c>
      <c r="H929" s="71" t="s">
        <v>1</v>
      </c>
      <c r="I929" s="111"/>
      <c r="L929" s="70"/>
      <c r="M929" s="72"/>
      <c r="T929" s="73"/>
      <c r="AT929" s="71" t="s">
        <v>158</v>
      </c>
      <c r="AU929" s="71" t="s">
        <v>79</v>
      </c>
      <c r="AV929" s="13" t="s">
        <v>77</v>
      </c>
      <c r="AW929" s="13" t="s">
        <v>26</v>
      </c>
      <c r="AX929" s="13" t="s">
        <v>69</v>
      </c>
      <c r="AY929" s="71" t="s">
        <v>147</v>
      </c>
    </row>
    <row r="930" spans="2:51" s="12" customFormat="1" x14ac:dyDescent="0.2">
      <c r="B930" s="66"/>
      <c r="D930" s="157" t="s">
        <v>158</v>
      </c>
      <c r="E930" s="67" t="s">
        <v>1</v>
      </c>
      <c r="F930" s="158" t="s">
        <v>1385</v>
      </c>
      <c r="H930" s="159">
        <v>154.952</v>
      </c>
      <c r="I930" s="110"/>
      <c r="L930" s="66"/>
      <c r="M930" s="68"/>
      <c r="T930" s="69"/>
      <c r="AT930" s="67" t="s">
        <v>158</v>
      </c>
      <c r="AU930" s="67" t="s">
        <v>79</v>
      </c>
      <c r="AV930" s="12" t="s">
        <v>79</v>
      </c>
      <c r="AW930" s="12" t="s">
        <v>26</v>
      </c>
      <c r="AX930" s="12" t="s">
        <v>69</v>
      </c>
      <c r="AY930" s="67" t="s">
        <v>147</v>
      </c>
    </row>
    <row r="931" spans="2:51" s="13" customFormat="1" x14ac:dyDescent="0.2">
      <c r="B931" s="70"/>
      <c r="D931" s="157" t="s">
        <v>158</v>
      </c>
      <c r="E931" s="71" t="s">
        <v>1</v>
      </c>
      <c r="F931" s="160" t="s">
        <v>1386</v>
      </c>
      <c r="H931" s="71" t="s">
        <v>1</v>
      </c>
      <c r="I931" s="111"/>
      <c r="L931" s="70"/>
      <c r="M931" s="72"/>
      <c r="T931" s="73"/>
      <c r="AT931" s="71" t="s">
        <v>158</v>
      </c>
      <c r="AU931" s="71" t="s">
        <v>79</v>
      </c>
      <c r="AV931" s="13" t="s">
        <v>77</v>
      </c>
      <c r="AW931" s="13" t="s">
        <v>26</v>
      </c>
      <c r="AX931" s="13" t="s">
        <v>69</v>
      </c>
      <c r="AY931" s="71" t="s">
        <v>147</v>
      </c>
    </row>
    <row r="932" spans="2:51" s="12" customFormat="1" x14ac:dyDescent="0.2">
      <c r="B932" s="66"/>
      <c r="D932" s="157" t="s">
        <v>158</v>
      </c>
      <c r="E932" s="67" t="s">
        <v>1</v>
      </c>
      <c r="F932" s="158" t="s">
        <v>1387</v>
      </c>
      <c r="H932" s="159">
        <v>43.262</v>
      </c>
      <c r="I932" s="110"/>
      <c r="L932" s="66"/>
      <c r="M932" s="68"/>
      <c r="T932" s="69"/>
      <c r="AT932" s="67" t="s">
        <v>158</v>
      </c>
      <c r="AU932" s="67" t="s">
        <v>79</v>
      </c>
      <c r="AV932" s="12" t="s">
        <v>79</v>
      </c>
      <c r="AW932" s="12" t="s">
        <v>26</v>
      </c>
      <c r="AX932" s="12" t="s">
        <v>69</v>
      </c>
      <c r="AY932" s="67" t="s">
        <v>147</v>
      </c>
    </row>
    <row r="933" spans="2:51" s="13" customFormat="1" x14ac:dyDescent="0.2">
      <c r="B933" s="70"/>
      <c r="D933" s="157" t="s">
        <v>158</v>
      </c>
      <c r="E933" s="71" t="s">
        <v>1</v>
      </c>
      <c r="F933" s="160" t="s">
        <v>1242</v>
      </c>
      <c r="H933" s="71" t="s">
        <v>1</v>
      </c>
      <c r="I933" s="111"/>
      <c r="L933" s="70"/>
      <c r="M933" s="72"/>
      <c r="T933" s="73"/>
      <c r="AT933" s="71" t="s">
        <v>158</v>
      </c>
      <c r="AU933" s="71" t="s">
        <v>79</v>
      </c>
      <c r="AV933" s="13" t="s">
        <v>77</v>
      </c>
      <c r="AW933" s="13" t="s">
        <v>26</v>
      </c>
      <c r="AX933" s="13" t="s">
        <v>69</v>
      </c>
      <c r="AY933" s="71" t="s">
        <v>147</v>
      </c>
    </row>
    <row r="934" spans="2:51" s="12" customFormat="1" x14ac:dyDescent="0.2">
      <c r="B934" s="66"/>
      <c r="D934" s="157" t="s">
        <v>158</v>
      </c>
      <c r="E934" s="67" t="s">
        <v>1</v>
      </c>
      <c r="F934" s="158" t="s">
        <v>1388</v>
      </c>
      <c r="H934" s="159">
        <v>64.832999999999998</v>
      </c>
      <c r="I934" s="110"/>
      <c r="L934" s="66"/>
      <c r="M934" s="68"/>
      <c r="T934" s="69"/>
      <c r="AT934" s="67" t="s">
        <v>158</v>
      </c>
      <c r="AU934" s="67" t="s">
        <v>79</v>
      </c>
      <c r="AV934" s="12" t="s">
        <v>79</v>
      </c>
      <c r="AW934" s="12" t="s">
        <v>26</v>
      </c>
      <c r="AX934" s="12" t="s">
        <v>69</v>
      </c>
      <c r="AY934" s="67" t="s">
        <v>147</v>
      </c>
    </row>
    <row r="935" spans="2:51" s="13" customFormat="1" x14ac:dyDescent="0.2">
      <c r="B935" s="70"/>
      <c r="D935" s="157" t="s">
        <v>158</v>
      </c>
      <c r="E935" s="71" t="s">
        <v>1</v>
      </c>
      <c r="F935" s="160" t="s">
        <v>1389</v>
      </c>
      <c r="H935" s="71" t="s">
        <v>1</v>
      </c>
      <c r="I935" s="111"/>
      <c r="L935" s="70"/>
      <c r="M935" s="72"/>
      <c r="T935" s="73"/>
      <c r="AT935" s="71" t="s">
        <v>158</v>
      </c>
      <c r="AU935" s="71" t="s">
        <v>79</v>
      </c>
      <c r="AV935" s="13" t="s">
        <v>77</v>
      </c>
      <c r="AW935" s="13" t="s">
        <v>26</v>
      </c>
      <c r="AX935" s="13" t="s">
        <v>69</v>
      </c>
      <c r="AY935" s="71" t="s">
        <v>147</v>
      </c>
    </row>
    <row r="936" spans="2:51" s="12" customFormat="1" x14ac:dyDescent="0.2">
      <c r="B936" s="66"/>
      <c r="D936" s="157" t="s">
        <v>158</v>
      </c>
      <c r="E936" s="67" t="s">
        <v>1</v>
      </c>
      <c r="F936" s="158" t="s">
        <v>1390</v>
      </c>
      <c r="H936" s="159">
        <v>42.911000000000001</v>
      </c>
      <c r="I936" s="110"/>
      <c r="L936" s="66"/>
      <c r="M936" s="68"/>
      <c r="T936" s="69"/>
      <c r="AT936" s="67" t="s">
        <v>158</v>
      </c>
      <c r="AU936" s="67" t="s">
        <v>79</v>
      </c>
      <c r="AV936" s="12" t="s">
        <v>79</v>
      </c>
      <c r="AW936" s="12" t="s">
        <v>26</v>
      </c>
      <c r="AX936" s="12" t="s">
        <v>69</v>
      </c>
      <c r="AY936" s="67" t="s">
        <v>147</v>
      </c>
    </row>
    <row r="937" spans="2:51" s="13" customFormat="1" x14ac:dyDescent="0.2">
      <c r="B937" s="70"/>
      <c r="D937" s="157" t="s">
        <v>158</v>
      </c>
      <c r="E937" s="71" t="s">
        <v>1</v>
      </c>
      <c r="F937" s="160" t="s">
        <v>1391</v>
      </c>
      <c r="H937" s="71" t="s">
        <v>1</v>
      </c>
      <c r="I937" s="111"/>
      <c r="L937" s="70"/>
      <c r="M937" s="72"/>
      <c r="T937" s="73"/>
      <c r="AT937" s="71" t="s">
        <v>158</v>
      </c>
      <c r="AU937" s="71" t="s">
        <v>79</v>
      </c>
      <c r="AV937" s="13" t="s">
        <v>77</v>
      </c>
      <c r="AW937" s="13" t="s">
        <v>26</v>
      </c>
      <c r="AX937" s="13" t="s">
        <v>69</v>
      </c>
      <c r="AY937" s="71" t="s">
        <v>147</v>
      </c>
    </row>
    <row r="938" spans="2:51" s="12" customFormat="1" x14ac:dyDescent="0.2">
      <c r="B938" s="66"/>
      <c r="D938" s="157" t="s">
        <v>158</v>
      </c>
      <c r="E938" s="67" t="s">
        <v>1</v>
      </c>
      <c r="F938" s="158" t="s">
        <v>1392</v>
      </c>
      <c r="H938" s="159">
        <v>42.033999999999999</v>
      </c>
      <c r="I938" s="110"/>
      <c r="L938" s="66"/>
      <c r="M938" s="68"/>
      <c r="T938" s="69"/>
      <c r="AT938" s="67" t="s">
        <v>158</v>
      </c>
      <c r="AU938" s="67" t="s">
        <v>79</v>
      </c>
      <c r="AV938" s="12" t="s">
        <v>79</v>
      </c>
      <c r="AW938" s="12" t="s">
        <v>26</v>
      </c>
      <c r="AX938" s="12" t="s">
        <v>69</v>
      </c>
      <c r="AY938" s="67" t="s">
        <v>147</v>
      </c>
    </row>
    <row r="939" spans="2:51" s="13" customFormat="1" x14ac:dyDescent="0.2">
      <c r="B939" s="70"/>
      <c r="D939" s="157" t="s">
        <v>158</v>
      </c>
      <c r="E939" s="71" t="s">
        <v>1</v>
      </c>
      <c r="F939" s="160" t="s">
        <v>1393</v>
      </c>
      <c r="H939" s="71" t="s">
        <v>1</v>
      </c>
      <c r="I939" s="111"/>
      <c r="L939" s="70"/>
      <c r="M939" s="72"/>
      <c r="T939" s="73"/>
      <c r="AT939" s="71" t="s">
        <v>158</v>
      </c>
      <c r="AU939" s="71" t="s">
        <v>79</v>
      </c>
      <c r="AV939" s="13" t="s">
        <v>77</v>
      </c>
      <c r="AW939" s="13" t="s">
        <v>26</v>
      </c>
      <c r="AX939" s="13" t="s">
        <v>69</v>
      </c>
      <c r="AY939" s="71" t="s">
        <v>147</v>
      </c>
    </row>
    <row r="940" spans="2:51" s="12" customFormat="1" x14ac:dyDescent="0.2">
      <c r="B940" s="66"/>
      <c r="D940" s="157" t="s">
        <v>158</v>
      </c>
      <c r="E940" s="67" t="s">
        <v>1</v>
      </c>
      <c r="F940" s="158" t="s">
        <v>1394</v>
      </c>
      <c r="H940" s="159">
        <v>34.576000000000001</v>
      </c>
      <c r="I940" s="110"/>
      <c r="L940" s="66"/>
      <c r="M940" s="68"/>
      <c r="T940" s="69"/>
      <c r="AT940" s="67" t="s">
        <v>158</v>
      </c>
      <c r="AU940" s="67" t="s">
        <v>79</v>
      </c>
      <c r="AV940" s="12" t="s">
        <v>79</v>
      </c>
      <c r="AW940" s="12" t="s">
        <v>26</v>
      </c>
      <c r="AX940" s="12" t="s">
        <v>69</v>
      </c>
      <c r="AY940" s="67" t="s">
        <v>147</v>
      </c>
    </row>
    <row r="941" spans="2:51" s="13" customFormat="1" x14ac:dyDescent="0.2">
      <c r="B941" s="70"/>
      <c r="D941" s="157" t="s">
        <v>158</v>
      </c>
      <c r="E941" s="71" t="s">
        <v>1</v>
      </c>
      <c r="F941" s="160" t="s">
        <v>1244</v>
      </c>
      <c r="H941" s="71" t="s">
        <v>1</v>
      </c>
      <c r="I941" s="111"/>
      <c r="L941" s="70"/>
      <c r="M941" s="72"/>
      <c r="T941" s="73"/>
      <c r="AT941" s="71" t="s">
        <v>158</v>
      </c>
      <c r="AU941" s="71" t="s">
        <v>79</v>
      </c>
      <c r="AV941" s="13" t="s">
        <v>77</v>
      </c>
      <c r="AW941" s="13" t="s">
        <v>26</v>
      </c>
      <c r="AX941" s="13" t="s">
        <v>69</v>
      </c>
      <c r="AY941" s="71" t="s">
        <v>147</v>
      </c>
    </row>
    <row r="942" spans="2:51" s="12" customFormat="1" x14ac:dyDescent="0.2">
      <c r="B942" s="66"/>
      <c r="D942" s="157" t="s">
        <v>158</v>
      </c>
      <c r="E942" s="67" t="s">
        <v>1</v>
      </c>
      <c r="F942" s="158" t="s">
        <v>1395</v>
      </c>
      <c r="H942" s="159">
        <v>24.135999999999999</v>
      </c>
      <c r="I942" s="110"/>
      <c r="L942" s="66"/>
      <c r="M942" s="68"/>
      <c r="T942" s="69"/>
      <c r="AT942" s="67" t="s">
        <v>158</v>
      </c>
      <c r="AU942" s="67" t="s">
        <v>79</v>
      </c>
      <c r="AV942" s="12" t="s">
        <v>79</v>
      </c>
      <c r="AW942" s="12" t="s">
        <v>26</v>
      </c>
      <c r="AX942" s="12" t="s">
        <v>69</v>
      </c>
      <c r="AY942" s="67" t="s">
        <v>147</v>
      </c>
    </row>
    <row r="943" spans="2:51" s="13" customFormat="1" x14ac:dyDescent="0.2">
      <c r="B943" s="70"/>
      <c r="D943" s="157" t="s">
        <v>158</v>
      </c>
      <c r="E943" s="71" t="s">
        <v>1</v>
      </c>
      <c r="F943" s="160" t="s">
        <v>1246</v>
      </c>
      <c r="H943" s="71" t="s">
        <v>1</v>
      </c>
      <c r="I943" s="111"/>
      <c r="L943" s="70"/>
      <c r="M943" s="72"/>
      <c r="T943" s="73"/>
      <c r="AT943" s="71" t="s">
        <v>158</v>
      </c>
      <c r="AU943" s="71" t="s">
        <v>79</v>
      </c>
      <c r="AV943" s="13" t="s">
        <v>77</v>
      </c>
      <c r="AW943" s="13" t="s">
        <v>26</v>
      </c>
      <c r="AX943" s="13" t="s">
        <v>69</v>
      </c>
      <c r="AY943" s="71" t="s">
        <v>147</v>
      </c>
    </row>
    <row r="944" spans="2:51" s="12" customFormat="1" x14ac:dyDescent="0.2">
      <c r="B944" s="66"/>
      <c r="D944" s="157" t="s">
        <v>158</v>
      </c>
      <c r="E944" s="67" t="s">
        <v>1</v>
      </c>
      <c r="F944" s="158" t="s">
        <v>1396</v>
      </c>
      <c r="H944" s="159">
        <v>56.408999999999999</v>
      </c>
      <c r="I944" s="110"/>
      <c r="L944" s="66"/>
      <c r="M944" s="68"/>
      <c r="T944" s="69"/>
      <c r="AT944" s="67" t="s">
        <v>158</v>
      </c>
      <c r="AU944" s="67" t="s">
        <v>79</v>
      </c>
      <c r="AV944" s="12" t="s">
        <v>79</v>
      </c>
      <c r="AW944" s="12" t="s">
        <v>26</v>
      </c>
      <c r="AX944" s="12" t="s">
        <v>69</v>
      </c>
      <c r="AY944" s="67" t="s">
        <v>147</v>
      </c>
    </row>
    <row r="945" spans="2:65" s="13" customFormat="1" x14ac:dyDescent="0.2">
      <c r="B945" s="70"/>
      <c r="D945" s="157" t="s">
        <v>158</v>
      </c>
      <c r="E945" s="71" t="s">
        <v>1</v>
      </c>
      <c r="F945" s="160" t="s">
        <v>1397</v>
      </c>
      <c r="H945" s="71" t="s">
        <v>1</v>
      </c>
      <c r="I945" s="111"/>
      <c r="L945" s="70"/>
      <c r="M945" s="72"/>
      <c r="T945" s="73"/>
      <c r="AT945" s="71" t="s">
        <v>158</v>
      </c>
      <c r="AU945" s="71" t="s">
        <v>79</v>
      </c>
      <c r="AV945" s="13" t="s">
        <v>77</v>
      </c>
      <c r="AW945" s="13" t="s">
        <v>26</v>
      </c>
      <c r="AX945" s="13" t="s">
        <v>69</v>
      </c>
      <c r="AY945" s="71" t="s">
        <v>147</v>
      </c>
    </row>
    <row r="946" spans="2:65" s="12" customFormat="1" x14ac:dyDescent="0.2">
      <c r="B946" s="66"/>
      <c r="D946" s="157" t="s">
        <v>158</v>
      </c>
      <c r="E946" s="67" t="s">
        <v>1</v>
      </c>
      <c r="F946" s="158" t="s">
        <v>1398</v>
      </c>
      <c r="H946" s="159">
        <v>42.802999999999997</v>
      </c>
      <c r="I946" s="110"/>
      <c r="L946" s="66"/>
      <c r="M946" s="68"/>
      <c r="T946" s="69"/>
      <c r="AT946" s="67" t="s">
        <v>158</v>
      </c>
      <c r="AU946" s="67" t="s">
        <v>79</v>
      </c>
      <c r="AV946" s="12" t="s">
        <v>79</v>
      </c>
      <c r="AW946" s="12" t="s">
        <v>26</v>
      </c>
      <c r="AX946" s="12" t="s">
        <v>69</v>
      </c>
      <c r="AY946" s="67" t="s">
        <v>147</v>
      </c>
    </row>
    <row r="947" spans="2:65" s="13" customFormat="1" x14ac:dyDescent="0.2">
      <c r="B947" s="70"/>
      <c r="D947" s="157" t="s">
        <v>158</v>
      </c>
      <c r="E947" s="71" t="s">
        <v>1</v>
      </c>
      <c r="F947" s="160" t="s">
        <v>1248</v>
      </c>
      <c r="H947" s="71" t="s">
        <v>1</v>
      </c>
      <c r="I947" s="111"/>
      <c r="L947" s="70"/>
      <c r="M947" s="72"/>
      <c r="T947" s="73"/>
      <c r="AT947" s="71" t="s">
        <v>158</v>
      </c>
      <c r="AU947" s="71" t="s">
        <v>79</v>
      </c>
      <c r="AV947" s="13" t="s">
        <v>77</v>
      </c>
      <c r="AW947" s="13" t="s">
        <v>26</v>
      </c>
      <c r="AX947" s="13" t="s">
        <v>69</v>
      </c>
      <c r="AY947" s="71" t="s">
        <v>147</v>
      </c>
    </row>
    <row r="948" spans="2:65" s="12" customFormat="1" x14ac:dyDescent="0.2">
      <c r="B948" s="66"/>
      <c r="D948" s="157" t="s">
        <v>158</v>
      </c>
      <c r="E948" s="67" t="s">
        <v>1</v>
      </c>
      <c r="F948" s="158" t="s">
        <v>1399</v>
      </c>
      <c r="H948" s="159">
        <v>23.097999999999999</v>
      </c>
      <c r="I948" s="110"/>
      <c r="L948" s="66"/>
      <c r="M948" s="68"/>
      <c r="T948" s="69"/>
      <c r="AT948" s="67" t="s">
        <v>158</v>
      </c>
      <c r="AU948" s="67" t="s">
        <v>79</v>
      </c>
      <c r="AV948" s="12" t="s">
        <v>79</v>
      </c>
      <c r="AW948" s="12" t="s">
        <v>26</v>
      </c>
      <c r="AX948" s="12" t="s">
        <v>69</v>
      </c>
      <c r="AY948" s="67" t="s">
        <v>147</v>
      </c>
    </row>
    <row r="949" spans="2:65" s="13" customFormat="1" x14ac:dyDescent="0.2">
      <c r="B949" s="70"/>
      <c r="D949" s="157" t="s">
        <v>158</v>
      </c>
      <c r="E949" s="71" t="s">
        <v>1</v>
      </c>
      <c r="F949" s="160" t="s">
        <v>1375</v>
      </c>
      <c r="H949" s="71" t="s">
        <v>1</v>
      </c>
      <c r="I949" s="111"/>
      <c r="L949" s="70"/>
      <c r="M949" s="72"/>
      <c r="T949" s="73"/>
      <c r="AT949" s="71" t="s">
        <v>158</v>
      </c>
      <c r="AU949" s="71" t="s">
        <v>79</v>
      </c>
      <c r="AV949" s="13" t="s">
        <v>77</v>
      </c>
      <c r="AW949" s="13" t="s">
        <v>26</v>
      </c>
      <c r="AX949" s="13" t="s">
        <v>69</v>
      </c>
      <c r="AY949" s="71" t="s">
        <v>147</v>
      </c>
    </row>
    <row r="950" spans="2:65" s="12" customFormat="1" x14ac:dyDescent="0.2">
      <c r="B950" s="66"/>
      <c r="D950" s="157" t="s">
        <v>158</v>
      </c>
      <c r="E950" s="67" t="s">
        <v>1</v>
      </c>
      <c r="F950" s="158" t="s">
        <v>1224</v>
      </c>
      <c r="H950" s="159">
        <v>215</v>
      </c>
      <c r="I950" s="110"/>
      <c r="L950" s="66"/>
      <c r="M950" s="68"/>
      <c r="T950" s="69"/>
      <c r="AT950" s="67" t="s">
        <v>158</v>
      </c>
      <c r="AU950" s="67" t="s">
        <v>79</v>
      </c>
      <c r="AV950" s="12" t="s">
        <v>79</v>
      </c>
      <c r="AW950" s="12" t="s">
        <v>26</v>
      </c>
      <c r="AX950" s="12" t="s">
        <v>69</v>
      </c>
      <c r="AY950" s="67" t="s">
        <v>147</v>
      </c>
    </row>
    <row r="951" spans="2:65" s="14" customFormat="1" x14ac:dyDescent="0.2">
      <c r="B951" s="74"/>
      <c r="D951" s="157" t="s">
        <v>158</v>
      </c>
      <c r="E951" s="75" t="s">
        <v>1</v>
      </c>
      <c r="F951" s="161" t="s">
        <v>185</v>
      </c>
      <c r="H951" s="162">
        <v>963.072</v>
      </c>
      <c r="I951" s="112"/>
      <c r="L951" s="74"/>
      <c r="M951" s="76"/>
      <c r="T951" s="77"/>
      <c r="AT951" s="75" t="s">
        <v>158</v>
      </c>
      <c r="AU951" s="75" t="s">
        <v>79</v>
      </c>
      <c r="AV951" s="14" t="s">
        <v>153</v>
      </c>
      <c r="AW951" s="14" t="s">
        <v>26</v>
      </c>
      <c r="AX951" s="14" t="s">
        <v>77</v>
      </c>
      <c r="AY951" s="75" t="s">
        <v>147</v>
      </c>
    </row>
    <row r="952" spans="2:65" s="1" customFormat="1" ht="33" customHeight="1" x14ac:dyDescent="0.2">
      <c r="B952" s="21"/>
      <c r="C952" s="152" t="s">
        <v>1400</v>
      </c>
      <c r="D952" s="152" t="s">
        <v>149</v>
      </c>
      <c r="E952" s="153" t="s">
        <v>1401</v>
      </c>
      <c r="F952" s="154" t="s">
        <v>1402</v>
      </c>
      <c r="G952" s="155" t="s">
        <v>152</v>
      </c>
      <c r="H952" s="156">
        <v>963.072</v>
      </c>
      <c r="I952" s="58"/>
      <c r="J952" s="128">
        <f>ROUND(I952*H952,2)</f>
        <v>0</v>
      </c>
      <c r="K952" s="129"/>
      <c r="L952" s="21"/>
      <c r="M952" s="60" t="s">
        <v>1</v>
      </c>
      <c r="N952" s="61" t="s">
        <v>34</v>
      </c>
      <c r="O952" s="62">
        <v>0.104</v>
      </c>
      <c r="P952" s="62">
        <f>O952*H952</f>
        <v>100.159488</v>
      </c>
      <c r="Q952" s="62">
        <v>2.5999999999999998E-4</v>
      </c>
      <c r="R952" s="62">
        <f>Q952*H952</f>
        <v>0.25039871999999996</v>
      </c>
      <c r="S952" s="62">
        <v>0</v>
      </c>
      <c r="T952" s="63">
        <f>S952*H952</f>
        <v>0</v>
      </c>
      <c r="AR952" s="64" t="s">
        <v>247</v>
      </c>
      <c r="AT952" s="64" t="s">
        <v>149</v>
      </c>
      <c r="AU952" s="64" t="s">
        <v>79</v>
      </c>
      <c r="AY952" s="17" t="s">
        <v>147</v>
      </c>
      <c r="BE952" s="65">
        <f>IF(N952="základní",J952,0)</f>
        <v>0</v>
      </c>
      <c r="BF952" s="65">
        <f>IF(N952="snížená",J952,0)</f>
        <v>0</v>
      </c>
      <c r="BG952" s="65">
        <f>IF(N952="zákl. přenesená",J952,0)</f>
        <v>0</v>
      </c>
      <c r="BH952" s="65">
        <f>IF(N952="sníž. přenesená",J952,0)</f>
        <v>0</v>
      </c>
      <c r="BI952" s="65">
        <f>IF(N952="nulová",J952,0)</f>
        <v>0</v>
      </c>
      <c r="BJ952" s="17" t="s">
        <v>77</v>
      </c>
      <c r="BK952" s="65">
        <f>ROUND(I952*H952,2)</f>
        <v>0</v>
      </c>
      <c r="BL952" s="17" t="s">
        <v>247</v>
      </c>
      <c r="BM952" s="64" t="s">
        <v>1403</v>
      </c>
    </row>
    <row r="953" spans="2:65" s="11" customFormat="1" ht="22.9" customHeight="1" x14ac:dyDescent="0.2">
      <c r="B953" s="51"/>
      <c r="D953" s="52" t="s">
        <v>68</v>
      </c>
      <c r="E953" s="151" t="s">
        <v>1404</v>
      </c>
      <c r="F953" s="151" t="s">
        <v>1405</v>
      </c>
      <c r="I953" s="109"/>
      <c r="J953" s="127">
        <f>BK953</f>
        <v>0</v>
      </c>
      <c r="L953" s="51"/>
      <c r="M953" s="53"/>
      <c r="P953" s="54">
        <f>SUM(P954:P955)</f>
        <v>0.74099999999999999</v>
      </c>
      <c r="R953" s="54">
        <f>SUM(R954:R955)</f>
        <v>0</v>
      </c>
      <c r="T953" s="55">
        <f>SUM(T954:T955)</f>
        <v>3.9604500000000001E-2</v>
      </c>
      <c r="AR953" s="52" t="s">
        <v>79</v>
      </c>
      <c r="AT953" s="56" t="s">
        <v>68</v>
      </c>
      <c r="AU953" s="56" t="s">
        <v>77</v>
      </c>
      <c r="AY953" s="52" t="s">
        <v>147</v>
      </c>
      <c r="BK953" s="57">
        <f>SUM(BK954:BK955)</f>
        <v>0</v>
      </c>
    </row>
    <row r="954" spans="2:65" s="1" customFormat="1" ht="16.5" customHeight="1" x14ac:dyDescent="0.2">
      <c r="B954" s="21"/>
      <c r="C954" s="152" t="s">
        <v>1406</v>
      </c>
      <c r="D954" s="152" t="s">
        <v>149</v>
      </c>
      <c r="E954" s="153" t="s">
        <v>1407</v>
      </c>
      <c r="F954" s="154" t="s">
        <v>1408</v>
      </c>
      <c r="G954" s="155" t="s">
        <v>152</v>
      </c>
      <c r="H954" s="156">
        <v>1.95</v>
      </c>
      <c r="I954" s="58"/>
      <c r="J954" s="128">
        <f>ROUND(I954*H954,2)</f>
        <v>0</v>
      </c>
      <c r="K954" s="129"/>
      <c r="L954" s="21"/>
      <c r="M954" s="60" t="s">
        <v>1</v>
      </c>
      <c r="N954" s="61" t="s">
        <v>34</v>
      </c>
      <c r="O954" s="62">
        <v>0.38</v>
      </c>
      <c r="P954" s="62">
        <f>O954*H954</f>
        <v>0.74099999999999999</v>
      </c>
      <c r="Q954" s="62">
        <v>0</v>
      </c>
      <c r="R954" s="62">
        <f>Q954*H954</f>
        <v>0</v>
      </c>
      <c r="S954" s="62">
        <v>2.0310000000000002E-2</v>
      </c>
      <c r="T954" s="63">
        <f>S954*H954</f>
        <v>3.9604500000000001E-2</v>
      </c>
      <c r="AR954" s="64" t="s">
        <v>247</v>
      </c>
      <c r="AT954" s="64" t="s">
        <v>149</v>
      </c>
      <c r="AU954" s="64" t="s">
        <v>79</v>
      </c>
      <c r="AY954" s="17" t="s">
        <v>147</v>
      </c>
      <c r="BE954" s="65">
        <f>IF(N954="základní",J954,0)</f>
        <v>0</v>
      </c>
      <c r="BF954" s="65">
        <f>IF(N954="snížená",J954,0)</f>
        <v>0</v>
      </c>
      <c r="BG954" s="65">
        <f>IF(N954="zákl. přenesená",J954,0)</f>
        <v>0</v>
      </c>
      <c r="BH954" s="65">
        <f>IF(N954="sníž. přenesená",J954,0)</f>
        <v>0</v>
      </c>
      <c r="BI954" s="65">
        <f>IF(N954="nulová",J954,0)</f>
        <v>0</v>
      </c>
      <c r="BJ954" s="17" t="s">
        <v>77</v>
      </c>
      <c r="BK954" s="65">
        <f>ROUND(I954*H954,2)</f>
        <v>0</v>
      </c>
      <c r="BL954" s="17" t="s">
        <v>247</v>
      </c>
      <c r="BM954" s="64" t="s">
        <v>1409</v>
      </c>
    </row>
    <row r="955" spans="2:65" s="12" customFormat="1" x14ac:dyDescent="0.2">
      <c r="B955" s="66"/>
      <c r="D955" s="157" t="s">
        <v>158</v>
      </c>
      <c r="E955" s="67" t="s">
        <v>1</v>
      </c>
      <c r="F955" s="158" t="s">
        <v>495</v>
      </c>
      <c r="H955" s="159">
        <v>1.95</v>
      </c>
      <c r="I955" s="110"/>
      <c r="L955" s="66"/>
      <c r="M955" s="68"/>
      <c r="T955" s="69"/>
      <c r="AT955" s="67" t="s">
        <v>158</v>
      </c>
      <c r="AU955" s="67" t="s">
        <v>79</v>
      </c>
      <c r="AV955" s="12" t="s">
        <v>79</v>
      </c>
      <c r="AW955" s="12" t="s">
        <v>26</v>
      </c>
      <c r="AX955" s="12" t="s">
        <v>77</v>
      </c>
      <c r="AY955" s="67" t="s">
        <v>147</v>
      </c>
    </row>
    <row r="956" spans="2:65" s="11" customFormat="1" ht="22.9" customHeight="1" x14ac:dyDescent="0.2">
      <c r="B956" s="51"/>
      <c r="D956" s="52" t="s">
        <v>68</v>
      </c>
      <c r="E956" s="151" t="s">
        <v>1410</v>
      </c>
      <c r="F956" s="151" t="s">
        <v>1411</v>
      </c>
      <c r="I956" s="109"/>
      <c r="J956" s="127">
        <f>BK956</f>
        <v>0</v>
      </c>
      <c r="L956" s="51"/>
      <c r="M956" s="53"/>
      <c r="P956" s="54">
        <f>SUM(P957:P959)</f>
        <v>303.00900000000001</v>
      </c>
      <c r="R956" s="54">
        <f>SUM(R957:R959)</f>
        <v>0.89613300000000007</v>
      </c>
      <c r="T956" s="55">
        <f>SUM(T957:T959)</f>
        <v>0</v>
      </c>
      <c r="AR956" s="52" t="s">
        <v>79</v>
      </c>
      <c r="AT956" s="56" t="s">
        <v>68</v>
      </c>
      <c r="AU956" s="56" t="s">
        <v>77</v>
      </c>
      <c r="AY956" s="52" t="s">
        <v>147</v>
      </c>
      <c r="BK956" s="57">
        <f>SUM(BK957:BK959)</f>
        <v>0</v>
      </c>
    </row>
    <row r="957" spans="2:65" s="1" customFormat="1" ht="24.2" customHeight="1" x14ac:dyDescent="0.2">
      <c r="B957" s="21"/>
      <c r="C957" s="152" t="s">
        <v>1412</v>
      </c>
      <c r="D957" s="152" t="s">
        <v>149</v>
      </c>
      <c r="E957" s="153" t="s">
        <v>1413</v>
      </c>
      <c r="F957" s="154" t="s">
        <v>1414</v>
      </c>
      <c r="G957" s="155" t="s">
        <v>152</v>
      </c>
      <c r="H957" s="156">
        <v>322.35000000000002</v>
      </c>
      <c r="I957" s="90"/>
      <c r="J957" s="128">
        <f>ROUND(I957*H957,2)</f>
        <v>0</v>
      </c>
      <c r="K957" s="129"/>
      <c r="L957" s="21"/>
      <c r="M957" s="60" t="s">
        <v>1</v>
      </c>
      <c r="N957" s="61" t="s">
        <v>34</v>
      </c>
      <c r="O957" s="62">
        <v>0.94</v>
      </c>
      <c r="P957" s="62">
        <f>O957*H957</f>
        <v>303.00900000000001</v>
      </c>
      <c r="Q957" s="62">
        <v>2.7799999999999999E-3</v>
      </c>
      <c r="R957" s="62">
        <f>Q957*H957</f>
        <v>0.89613300000000007</v>
      </c>
      <c r="S957" s="62">
        <v>0</v>
      </c>
      <c r="T957" s="63">
        <f>S957*H957</f>
        <v>0</v>
      </c>
      <c r="AR957" s="64" t="s">
        <v>247</v>
      </c>
      <c r="AT957" s="64" t="s">
        <v>149</v>
      </c>
      <c r="AU957" s="64" t="s">
        <v>79</v>
      </c>
      <c r="AY957" s="17" t="s">
        <v>147</v>
      </c>
      <c r="BE957" s="65">
        <f>IF(N957="základní",J957,0)</f>
        <v>0</v>
      </c>
      <c r="BF957" s="65">
        <f>IF(N957="snížená",J957,0)</f>
        <v>0</v>
      </c>
      <c r="BG957" s="65">
        <f>IF(N957="zákl. přenesená",J957,0)</f>
        <v>0</v>
      </c>
      <c r="BH957" s="65">
        <f>IF(N957="sníž. přenesená",J957,0)</f>
        <v>0</v>
      </c>
      <c r="BI957" s="65">
        <f>IF(N957="nulová",J957,0)</f>
        <v>0</v>
      </c>
      <c r="BJ957" s="17" t="s">
        <v>77</v>
      </c>
      <c r="BK957" s="65">
        <f>ROUND(I957*H957,2)</f>
        <v>0</v>
      </c>
      <c r="BL957" s="17" t="s">
        <v>247</v>
      </c>
      <c r="BM957" s="64" t="s">
        <v>1415</v>
      </c>
    </row>
    <row r="958" spans="2:65" s="12" customFormat="1" ht="22.5" x14ac:dyDescent="0.2">
      <c r="B958" s="66"/>
      <c r="D958" s="157" t="s">
        <v>158</v>
      </c>
      <c r="E958" s="67" t="s">
        <v>1</v>
      </c>
      <c r="F958" s="158" t="s">
        <v>1416</v>
      </c>
      <c r="H958" s="159">
        <v>322.35000000000002</v>
      </c>
      <c r="I958" s="110"/>
      <c r="L958" s="66"/>
      <c r="M958" s="68"/>
      <c r="T958" s="69"/>
      <c r="AT958" s="67" t="s">
        <v>158</v>
      </c>
      <c r="AU958" s="67" t="s">
        <v>79</v>
      </c>
      <c r="AV958" s="12" t="s">
        <v>79</v>
      </c>
      <c r="AW958" s="12" t="s">
        <v>26</v>
      </c>
      <c r="AX958" s="12" t="s">
        <v>77</v>
      </c>
      <c r="AY958" s="67" t="s">
        <v>147</v>
      </c>
    </row>
    <row r="959" spans="2:65" s="1" customFormat="1" ht="24.2" customHeight="1" x14ac:dyDescent="0.2">
      <c r="B959" s="21"/>
      <c r="C959" s="152" t="s">
        <v>1417</v>
      </c>
      <c r="D959" s="152" t="s">
        <v>149</v>
      </c>
      <c r="E959" s="153" t="s">
        <v>1418</v>
      </c>
      <c r="F959" s="154" t="s">
        <v>1419</v>
      </c>
      <c r="G959" s="155" t="s">
        <v>443</v>
      </c>
      <c r="H959" s="156">
        <v>1</v>
      </c>
      <c r="I959" s="58"/>
      <c r="J959" s="128">
        <f>ROUND(I959*H959,2)</f>
        <v>0</v>
      </c>
      <c r="K959" s="129"/>
      <c r="L959" s="21"/>
      <c r="M959" s="60" t="s">
        <v>1</v>
      </c>
      <c r="N959" s="61" t="s">
        <v>34</v>
      </c>
      <c r="O959" s="62">
        <v>0</v>
      </c>
      <c r="P959" s="62">
        <f>O959*H959</f>
        <v>0</v>
      </c>
      <c r="Q959" s="62">
        <v>0</v>
      </c>
      <c r="R959" s="62">
        <f>Q959*H959</f>
        <v>0</v>
      </c>
      <c r="S959" s="62">
        <v>0</v>
      </c>
      <c r="T959" s="63">
        <f>S959*H959</f>
        <v>0</v>
      </c>
      <c r="AR959" s="64" t="s">
        <v>153</v>
      </c>
      <c r="AT959" s="64" t="s">
        <v>149</v>
      </c>
      <c r="AU959" s="64" t="s">
        <v>79</v>
      </c>
      <c r="AY959" s="17" t="s">
        <v>147</v>
      </c>
      <c r="BE959" s="65">
        <f>IF(N959="základní",J959,0)</f>
        <v>0</v>
      </c>
      <c r="BF959" s="65">
        <f>IF(N959="snížená",J959,0)</f>
        <v>0</v>
      </c>
      <c r="BG959" s="65">
        <f>IF(N959="zákl. přenesená",J959,0)</f>
        <v>0</v>
      </c>
      <c r="BH959" s="65">
        <f>IF(N959="sníž. přenesená",J959,0)</f>
        <v>0</v>
      </c>
      <c r="BI959" s="65">
        <f>IF(N959="nulová",J959,0)</f>
        <v>0</v>
      </c>
      <c r="BJ959" s="17" t="s">
        <v>77</v>
      </c>
      <c r="BK959" s="65">
        <f>ROUND(I959*H959,2)</f>
        <v>0</v>
      </c>
      <c r="BL959" s="17" t="s">
        <v>153</v>
      </c>
      <c r="BM959" s="64" t="s">
        <v>1420</v>
      </c>
    </row>
    <row r="960" spans="2:65" s="11" customFormat="1" ht="25.9" customHeight="1" x14ac:dyDescent="0.2">
      <c r="B960" s="51"/>
      <c r="D960" s="52" t="s">
        <v>68</v>
      </c>
      <c r="E960" s="150" t="s">
        <v>214</v>
      </c>
      <c r="F960" s="150" t="s">
        <v>214</v>
      </c>
      <c r="I960" s="109"/>
      <c r="J960" s="126">
        <f>BK960</f>
        <v>0</v>
      </c>
      <c r="L960" s="51"/>
      <c r="M960" s="53"/>
      <c r="P960" s="54">
        <f>P961+P963+P965+P967+P970+P972+P974+P976</f>
        <v>0</v>
      </c>
      <c r="R960" s="54">
        <f>R961+R963+R965+R967+R970+R972+R974+R976</f>
        <v>0</v>
      </c>
      <c r="T960" s="55">
        <f>T961+T963+T965+T967+T970+T972+T974+T976</f>
        <v>0</v>
      </c>
      <c r="AR960" s="52" t="s">
        <v>160</v>
      </c>
      <c r="AT960" s="56" t="s">
        <v>68</v>
      </c>
      <c r="AU960" s="56" t="s">
        <v>69</v>
      </c>
      <c r="AY960" s="52" t="s">
        <v>147</v>
      </c>
      <c r="BK960" s="57">
        <f>BK961+BK963+BK965+BK967+BK970+BK972+BK974+BK976</f>
        <v>0</v>
      </c>
    </row>
    <row r="961" spans="2:65" s="11" customFormat="1" ht="22.9" customHeight="1" x14ac:dyDescent="0.2">
      <c r="B961" s="51"/>
      <c r="D961" s="52" t="s">
        <v>68</v>
      </c>
      <c r="E961" s="151" t="s">
        <v>1421</v>
      </c>
      <c r="F961" s="151" t="s">
        <v>1422</v>
      </c>
      <c r="I961" s="109"/>
      <c r="J961" s="127">
        <f>BK961</f>
        <v>0</v>
      </c>
      <c r="L961" s="51"/>
      <c r="M961" s="53"/>
      <c r="P961" s="54">
        <f>P962</f>
        <v>0</v>
      </c>
      <c r="R961" s="54">
        <f>R962</f>
        <v>0</v>
      </c>
      <c r="T961" s="55">
        <f>T962</f>
        <v>0</v>
      </c>
      <c r="AR961" s="52" t="s">
        <v>160</v>
      </c>
      <c r="AT961" s="56" t="s">
        <v>68</v>
      </c>
      <c r="AU961" s="56" t="s">
        <v>77</v>
      </c>
      <c r="AY961" s="52" t="s">
        <v>147</v>
      </c>
      <c r="BK961" s="57">
        <f>BK962</f>
        <v>0</v>
      </c>
    </row>
    <row r="962" spans="2:65" s="1" customFormat="1" ht="16.5" customHeight="1" x14ac:dyDescent="0.2">
      <c r="B962" s="21"/>
      <c r="C962" s="152" t="s">
        <v>1423</v>
      </c>
      <c r="D962" s="152" t="s">
        <v>149</v>
      </c>
      <c r="E962" s="153" t="s">
        <v>1424</v>
      </c>
      <c r="F962" s="154" t="s">
        <v>1425</v>
      </c>
      <c r="G962" s="155" t="s">
        <v>443</v>
      </c>
      <c r="H962" s="156">
        <v>1</v>
      </c>
      <c r="I962" s="58"/>
      <c r="J962" s="128">
        <f>ROUND(I962*H962,2)</f>
        <v>0</v>
      </c>
      <c r="K962" s="129"/>
      <c r="L962" s="21"/>
      <c r="M962" s="60" t="s">
        <v>1</v>
      </c>
      <c r="N962" s="61" t="s">
        <v>34</v>
      </c>
      <c r="O962" s="62">
        <v>0</v>
      </c>
      <c r="P962" s="62">
        <f>O962*H962</f>
        <v>0</v>
      </c>
      <c r="Q962" s="62">
        <v>0</v>
      </c>
      <c r="R962" s="62">
        <f>Q962*H962</f>
        <v>0</v>
      </c>
      <c r="S962" s="62">
        <v>0</v>
      </c>
      <c r="T962" s="63">
        <f>S962*H962</f>
        <v>0</v>
      </c>
      <c r="AR962" s="64" t="s">
        <v>509</v>
      </c>
      <c r="AT962" s="64" t="s">
        <v>149</v>
      </c>
      <c r="AU962" s="64" t="s">
        <v>79</v>
      </c>
      <c r="AY962" s="17" t="s">
        <v>147</v>
      </c>
      <c r="BE962" s="65">
        <f>IF(N962="základní",J962,0)</f>
        <v>0</v>
      </c>
      <c r="BF962" s="65">
        <f>IF(N962="snížená",J962,0)</f>
        <v>0</v>
      </c>
      <c r="BG962" s="65">
        <f>IF(N962="zákl. přenesená",J962,0)</f>
        <v>0</v>
      </c>
      <c r="BH962" s="65">
        <f>IF(N962="sníž. přenesená",J962,0)</f>
        <v>0</v>
      </c>
      <c r="BI962" s="65">
        <f>IF(N962="nulová",J962,0)</f>
        <v>0</v>
      </c>
      <c r="BJ962" s="17" t="s">
        <v>77</v>
      </c>
      <c r="BK962" s="65">
        <f>ROUND(I962*H962,2)</f>
        <v>0</v>
      </c>
      <c r="BL962" s="17" t="s">
        <v>509</v>
      </c>
      <c r="BM962" s="64" t="s">
        <v>1426</v>
      </c>
    </row>
    <row r="963" spans="2:65" s="11" customFormat="1" ht="22.9" customHeight="1" x14ac:dyDescent="0.2">
      <c r="B963" s="51"/>
      <c r="D963" s="52" t="s">
        <v>68</v>
      </c>
      <c r="E963" s="151" t="s">
        <v>1427</v>
      </c>
      <c r="F963" s="151" t="s">
        <v>1428</v>
      </c>
      <c r="I963" s="109"/>
      <c r="J963" s="127">
        <f>BK963</f>
        <v>0</v>
      </c>
      <c r="L963" s="51"/>
      <c r="M963" s="53"/>
      <c r="P963" s="54">
        <f>P964</f>
        <v>0</v>
      </c>
      <c r="R963" s="54">
        <f>R964</f>
        <v>0</v>
      </c>
      <c r="T963" s="55">
        <f>T964</f>
        <v>0</v>
      </c>
      <c r="AR963" s="52" t="s">
        <v>160</v>
      </c>
      <c r="AT963" s="56" t="s">
        <v>68</v>
      </c>
      <c r="AU963" s="56" t="s">
        <v>77</v>
      </c>
      <c r="AY963" s="52" t="s">
        <v>147</v>
      </c>
      <c r="BK963" s="57">
        <f>BK964</f>
        <v>0</v>
      </c>
    </row>
    <row r="964" spans="2:65" s="1" customFormat="1" ht="16.5" customHeight="1" x14ac:dyDescent="0.2">
      <c r="B964" s="21"/>
      <c r="C964" s="152" t="s">
        <v>1429</v>
      </c>
      <c r="D964" s="152" t="s">
        <v>149</v>
      </c>
      <c r="E964" s="153" t="s">
        <v>1430</v>
      </c>
      <c r="F964" s="154" t="s">
        <v>1431</v>
      </c>
      <c r="G964" s="155" t="s">
        <v>443</v>
      </c>
      <c r="H964" s="156">
        <v>1</v>
      </c>
      <c r="I964" s="58"/>
      <c r="J964" s="128">
        <f>ROUND(I964*H964,2)</f>
        <v>0</v>
      </c>
      <c r="K964" s="129"/>
      <c r="L964" s="21"/>
      <c r="M964" s="60" t="s">
        <v>1</v>
      </c>
      <c r="N964" s="61" t="s">
        <v>34</v>
      </c>
      <c r="O964" s="62">
        <v>0</v>
      </c>
      <c r="P964" s="62">
        <f>O964*H964</f>
        <v>0</v>
      </c>
      <c r="Q964" s="62">
        <v>0</v>
      </c>
      <c r="R964" s="62">
        <f>Q964*H964</f>
        <v>0</v>
      </c>
      <c r="S964" s="62">
        <v>0</v>
      </c>
      <c r="T964" s="63">
        <f>S964*H964</f>
        <v>0</v>
      </c>
      <c r="AR964" s="64" t="s">
        <v>509</v>
      </c>
      <c r="AT964" s="64" t="s">
        <v>149</v>
      </c>
      <c r="AU964" s="64" t="s">
        <v>79</v>
      </c>
      <c r="AY964" s="17" t="s">
        <v>147</v>
      </c>
      <c r="BE964" s="65">
        <f>IF(N964="základní",J964,0)</f>
        <v>0</v>
      </c>
      <c r="BF964" s="65">
        <f>IF(N964="snížená",J964,0)</f>
        <v>0</v>
      </c>
      <c r="BG964" s="65">
        <f>IF(N964="zákl. přenesená",J964,0)</f>
        <v>0</v>
      </c>
      <c r="BH964" s="65">
        <f>IF(N964="sníž. přenesená",J964,0)</f>
        <v>0</v>
      </c>
      <c r="BI964" s="65">
        <f>IF(N964="nulová",J964,0)</f>
        <v>0</v>
      </c>
      <c r="BJ964" s="17" t="s">
        <v>77</v>
      </c>
      <c r="BK964" s="65">
        <f>ROUND(I964*H964,2)</f>
        <v>0</v>
      </c>
      <c r="BL964" s="17" t="s">
        <v>509</v>
      </c>
      <c r="BM964" s="64" t="s">
        <v>1432</v>
      </c>
    </row>
    <row r="965" spans="2:65" s="11" customFormat="1" ht="22.9" customHeight="1" x14ac:dyDescent="0.2">
      <c r="B965" s="51"/>
      <c r="D965" s="52" t="s">
        <v>68</v>
      </c>
      <c r="E965" s="151" t="s">
        <v>1433</v>
      </c>
      <c r="F965" s="151" t="s">
        <v>1434</v>
      </c>
      <c r="I965" s="109"/>
      <c r="J965" s="127">
        <f>BK965</f>
        <v>0</v>
      </c>
      <c r="L965" s="51"/>
      <c r="M965" s="53"/>
      <c r="P965" s="54">
        <f>P966</f>
        <v>0</v>
      </c>
      <c r="R965" s="54">
        <f>R966</f>
        <v>0</v>
      </c>
      <c r="T965" s="55">
        <f>T966</f>
        <v>0</v>
      </c>
      <c r="AR965" s="52" t="s">
        <v>160</v>
      </c>
      <c r="AT965" s="56" t="s">
        <v>68</v>
      </c>
      <c r="AU965" s="56" t="s">
        <v>77</v>
      </c>
      <c r="AY965" s="52" t="s">
        <v>147</v>
      </c>
      <c r="BK965" s="57">
        <f>BK966</f>
        <v>0</v>
      </c>
    </row>
    <row r="966" spans="2:65" s="1" customFormat="1" ht="16.5" customHeight="1" x14ac:dyDescent="0.2">
      <c r="B966" s="21"/>
      <c r="C966" s="152" t="s">
        <v>1435</v>
      </c>
      <c r="D966" s="152" t="s">
        <v>149</v>
      </c>
      <c r="E966" s="153" t="s">
        <v>1436</v>
      </c>
      <c r="F966" s="154" t="s">
        <v>1437</v>
      </c>
      <c r="G966" s="155" t="s">
        <v>443</v>
      </c>
      <c r="H966" s="156">
        <v>1</v>
      </c>
      <c r="I966" s="58"/>
      <c r="J966" s="128">
        <f>ROUND(I966*H966,2)</f>
        <v>0</v>
      </c>
      <c r="K966" s="129"/>
      <c r="L966" s="21"/>
      <c r="M966" s="60" t="s">
        <v>1</v>
      </c>
      <c r="N966" s="61" t="s">
        <v>34</v>
      </c>
      <c r="O966" s="62">
        <v>0</v>
      </c>
      <c r="P966" s="62">
        <f>O966*H966</f>
        <v>0</v>
      </c>
      <c r="Q966" s="62">
        <v>0</v>
      </c>
      <c r="R966" s="62">
        <f>Q966*H966</f>
        <v>0</v>
      </c>
      <c r="S966" s="62">
        <v>0</v>
      </c>
      <c r="T966" s="63">
        <f>S966*H966</f>
        <v>0</v>
      </c>
      <c r="AR966" s="64" t="s">
        <v>509</v>
      </c>
      <c r="AT966" s="64" t="s">
        <v>149</v>
      </c>
      <c r="AU966" s="64" t="s">
        <v>79</v>
      </c>
      <c r="AY966" s="17" t="s">
        <v>147</v>
      </c>
      <c r="BE966" s="65">
        <f>IF(N966="základní",J966,0)</f>
        <v>0</v>
      </c>
      <c r="BF966" s="65">
        <f>IF(N966="snížená",J966,0)</f>
        <v>0</v>
      </c>
      <c r="BG966" s="65">
        <f>IF(N966="zákl. přenesená",J966,0)</f>
        <v>0</v>
      </c>
      <c r="BH966" s="65">
        <f>IF(N966="sníž. přenesená",J966,0)</f>
        <v>0</v>
      </c>
      <c r="BI966" s="65">
        <f>IF(N966="nulová",J966,0)</f>
        <v>0</v>
      </c>
      <c r="BJ966" s="17" t="s">
        <v>77</v>
      </c>
      <c r="BK966" s="65">
        <f>ROUND(I966*H966,2)</f>
        <v>0</v>
      </c>
      <c r="BL966" s="17" t="s">
        <v>509</v>
      </c>
      <c r="BM966" s="64" t="s">
        <v>1438</v>
      </c>
    </row>
    <row r="967" spans="2:65" s="11" customFormat="1" ht="22.9" customHeight="1" x14ac:dyDescent="0.2">
      <c r="B967" s="51"/>
      <c r="D967" s="52" t="s">
        <v>68</v>
      </c>
      <c r="E967" s="151" t="s">
        <v>1439</v>
      </c>
      <c r="F967" s="151" t="s">
        <v>1440</v>
      </c>
      <c r="I967" s="109"/>
      <c r="J967" s="127">
        <f>BK967</f>
        <v>0</v>
      </c>
      <c r="L967" s="51"/>
      <c r="M967" s="53"/>
      <c r="P967" s="54">
        <f>SUM(P968:P969)</f>
        <v>0</v>
      </c>
      <c r="R967" s="54">
        <f>SUM(R968:R969)</f>
        <v>0</v>
      </c>
      <c r="T967" s="55">
        <f>SUM(T968:T969)</f>
        <v>0</v>
      </c>
      <c r="AR967" s="52" t="s">
        <v>160</v>
      </c>
      <c r="AT967" s="56" t="s">
        <v>68</v>
      </c>
      <c r="AU967" s="56" t="s">
        <v>77</v>
      </c>
      <c r="AY967" s="52" t="s">
        <v>147</v>
      </c>
      <c r="BK967" s="57">
        <f>SUM(BK968:BK969)</f>
        <v>0</v>
      </c>
    </row>
    <row r="968" spans="2:65" s="1" customFormat="1" ht="16.5" customHeight="1" x14ac:dyDescent="0.2">
      <c r="B968" s="21"/>
      <c r="C968" s="152" t="s">
        <v>1441</v>
      </c>
      <c r="D968" s="152" t="s">
        <v>149</v>
      </c>
      <c r="E968" s="153" t="s">
        <v>1442</v>
      </c>
      <c r="F968" s="154" t="s">
        <v>1443</v>
      </c>
      <c r="G968" s="155" t="s">
        <v>443</v>
      </c>
      <c r="H968" s="156">
        <v>1</v>
      </c>
      <c r="I968" s="58"/>
      <c r="J968" s="128">
        <f>ROUND(I968*H968,2)</f>
        <v>0</v>
      </c>
      <c r="K968" s="129"/>
      <c r="L968" s="21"/>
      <c r="M968" s="60" t="s">
        <v>1</v>
      </c>
      <c r="N968" s="61" t="s">
        <v>34</v>
      </c>
      <c r="O968" s="62">
        <v>0</v>
      </c>
      <c r="P968" s="62">
        <f>O968*H968</f>
        <v>0</v>
      </c>
      <c r="Q968" s="62">
        <v>0</v>
      </c>
      <c r="R968" s="62">
        <f>Q968*H968</f>
        <v>0</v>
      </c>
      <c r="S968" s="62">
        <v>0</v>
      </c>
      <c r="T968" s="63">
        <f>S968*H968</f>
        <v>0</v>
      </c>
      <c r="AR968" s="64" t="s">
        <v>509</v>
      </c>
      <c r="AT968" s="64" t="s">
        <v>149</v>
      </c>
      <c r="AU968" s="64" t="s">
        <v>79</v>
      </c>
      <c r="AY968" s="17" t="s">
        <v>147</v>
      </c>
      <c r="BE968" s="65">
        <f>IF(N968="základní",J968,0)</f>
        <v>0</v>
      </c>
      <c r="BF968" s="65">
        <f>IF(N968="snížená",J968,0)</f>
        <v>0</v>
      </c>
      <c r="BG968" s="65">
        <f>IF(N968="zákl. přenesená",J968,0)</f>
        <v>0</v>
      </c>
      <c r="BH968" s="65">
        <f>IF(N968="sníž. přenesená",J968,0)</f>
        <v>0</v>
      </c>
      <c r="BI968" s="65">
        <f>IF(N968="nulová",J968,0)</f>
        <v>0</v>
      </c>
      <c r="BJ968" s="17" t="s">
        <v>77</v>
      </c>
      <c r="BK968" s="65">
        <f>ROUND(I968*H968,2)</f>
        <v>0</v>
      </c>
      <c r="BL968" s="17" t="s">
        <v>509</v>
      </c>
      <c r="BM968" s="64" t="s">
        <v>1444</v>
      </c>
    </row>
    <row r="969" spans="2:65" s="1" customFormat="1" ht="24.2" customHeight="1" x14ac:dyDescent="0.2">
      <c r="B969" s="21"/>
      <c r="C969" s="152" t="s">
        <v>1445</v>
      </c>
      <c r="D969" s="152" t="s">
        <v>149</v>
      </c>
      <c r="E969" s="153" t="s">
        <v>1446</v>
      </c>
      <c r="F969" s="154" t="s">
        <v>1447</v>
      </c>
      <c r="G969" s="155" t="s">
        <v>305</v>
      </c>
      <c r="H969" s="156">
        <v>4</v>
      </c>
      <c r="I969" s="58"/>
      <c r="J969" s="128">
        <f>ROUND(I969*H969,2)</f>
        <v>0</v>
      </c>
      <c r="K969" s="129"/>
      <c r="L969" s="21"/>
      <c r="M969" s="60" t="s">
        <v>1</v>
      </c>
      <c r="N969" s="61" t="s">
        <v>34</v>
      </c>
      <c r="O969" s="62">
        <v>0</v>
      </c>
      <c r="P969" s="62">
        <f>O969*H969</f>
        <v>0</v>
      </c>
      <c r="Q969" s="62">
        <v>0</v>
      </c>
      <c r="R969" s="62">
        <f>Q969*H969</f>
        <v>0</v>
      </c>
      <c r="S969" s="62">
        <v>0</v>
      </c>
      <c r="T969" s="63">
        <f>S969*H969</f>
        <v>0</v>
      </c>
      <c r="AR969" s="64" t="s">
        <v>509</v>
      </c>
      <c r="AT969" s="64" t="s">
        <v>149</v>
      </c>
      <c r="AU969" s="64" t="s">
        <v>79</v>
      </c>
      <c r="AY969" s="17" t="s">
        <v>147</v>
      </c>
      <c r="BE969" s="65">
        <f>IF(N969="základní",J969,0)</f>
        <v>0</v>
      </c>
      <c r="BF969" s="65">
        <f>IF(N969="snížená",J969,0)</f>
        <v>0</v>
      </c>
      <c r="BG969" s="65">
        <f>IF(N969="zákl. přenesená",J969,0)</f>
        <v>0</v>
      </c>
      <c r="BH969" s="65">
        <f>IF(N969="sníž. přenesená",J969,0)</f>
        <v>0</v>
      </c>
      <c r="BI969" s="65">
        <f>IF(N969="nulová",J969,0)</f>
        <v>0</v>
      </c>
      <c r="BJ969" s="17" t="s">
        <v>77</v>
      </c>
      <c r="BK969" s="65">
        <f>ROUND(I969*H969,2)</f>
        <v>0</v>
      </c>
      <c r="BL969" s="17" t="s">
        <v>509</v>
      </c>
      <c r="BM969" s="64" t="s">
        <v>1448</v>
      </c>
    </row>
    <row r="970" spans="2:65" s="11" customFormat="1" ht="22.9" customHeight="1" x14ac:dyDescent="0.2">
      <c r="B970" s="51"/>
      <c r="D970" s="52" t="s">
        <v>68</v>
      </c>
      <c r="E970" s="151" t="s">
        <v>1449</v>
      </c>
      <c r="F970" s="151" t="s">
        <v>1450</v>
      </c>
      <c r="I970" s="109"/>
      <c r="J970" s="127">
        <f>BK970</f>
        <v>0</v>
      </c>
      <c r="L970" s="51"/>
      <c r="M970" s="53"/>
      <c r="P970" s="54">
        <f>P971</f>
        <v>0</v>
      </c>
      <c r="R970" s="54">
        <f>R971</f>
        <v>0</v>
      </c>
      <c r="T970" s="55">
        <f>T971</f>
        <v>0</v>
      </c>
      <c r="AR970" s="52" t="s">
        <v>160</v>
      </c>
      <c r="AT970" s="56" t="s">
        <v>68</v>
      </c>
      <c r="AU970" s="56" t="s">
        <v>77</v>
      </c>
      <c r="AY970" s="52" t="s">
        <v>147</v>
      </c>
      <c r="BK970" s="57">
        <f>BK971</f>
        <v>0</v>
      </c>
    </row>
    <row r="971" spans="2:65" s="1" customFormat="1" ht="16.5" customHeight="1" x14ac:dyDescent="0.2">
      <c r="B971" s="21"/>
      <c r="C971" s="152" t="s">
        <v>1451</v>
      </c>
      <c r="D971" s="152" t="s">
        <v>149</v>
      </c>
      <c r="E971" s="153" t="s">
        <v>1452</v>
      </c>
      <c r="F971" s="154" t="s">
        <v>1453</v>
      </c>
      <c r="G971" s="155" t="s">
        <v>443</v>
      </c>
      <c r="H971" s="156">
        <v>1</v>
      </c>
      <c r="I971" s="58"/>
      <c r="J971" s="128">
        <f>ROUND(I971*H971,2)</f>
        <v>0</v>
      </c>
      <c r="K971" s="129"/>
      <c r="L971" s="21"/>
      <c r="M971" s="60" t="s">
        <v>1</v>
      </c>
      <c r="N971" s="61" t="s">
        <v>34</v>
      </c>
      <c r="O971" s="62">
        <v>0</v>
      </c>
      <c r="P971" s="62">
        <f>O971*H971</f>
        <v>0</v>
      </c>
      <c r="Q971" s="62">
        <v>0</v>
      </c>
      <c r="R971" s="62">
        <f>Q971*H971</f>
        <v>0</v>
      </c>
      <c r="S971" s="62">
        <v>0</v>
      </c>
      <c r="T971" s="63">
        <f>S971*H971</f>
        <v>0</v>
      </c>
      <c r="AR971" s="64" t="s">
        <v>509</v>
      </c>
      <c r="AT971" s="64" t="s">
        <v>149</v>
      </c>
      <c r="AU971" s="64" t="s">
        <v>79</v>
      </c>
      <c r="AY971" s="17" t="s">
        <v>147</v>
      </c>
      <c r="BE971" s="65">
        <f>IF(N971="základní",J971,0)</f>
        <v>0</v>
      </c>
      <c r="BF971" s="65">
        <f>IF(N971="snížená",J971,0)</f>
        <v>0</v>
      </c>
      <c r="BG971" s="65">
        <f>IF(N971="zákl. přenesená",J971,0)</f>
        <v>0</v>
      </c>
      <c r="BH971" s="65">
        <f>IF(N971="sníž. přenesená",J971,0)</f>
        <v>0</v>
      </c>
      <c r="BI971" s="65">
        <f>IF(N971="nulová",J971,0)</f>
        <v>0</v>
      </c>
      <c r="BJ971" s="17" t="s">
        <v>77</v>
      </c>
      <c r="BK971" s="65">
        <f>ROUND(I971*H971,2)</f>
        <v>0</v>
      </c>
      <c r="BL971" s="17" t="s">
        <v>509</v>
      </c>
      <c r="BM971" s="64" t="s">
        <v>1454</v>
      </c>
    </row>
    <row r="972" spans="2:65" s="11" customFormat="1" ht="22.9" customHeight="1" x14ac:dyDescent="0.2">
      <c r="B972" s="51"/>
      <c r="D972" s="52" t="s">
        <v>68</v>
      </c>
      <c r="E972" s="151" t="s">
        <v>1455</v>
      </c>
      <c r="F972" s="151" t="s">
        <v>1456</v>
      </c>
      <c r="I972" s="109"/>
      <c r="J972" s="127">
        <f>BK972</f>
        <v>0</v>
      </c>
      <c r="L972" s="51"/>
      <c r="M972" s="53"/>
      <c r="P972" s="54">
        <f>P973</f>
        <v>0</v>
      </c>
      <c r="R972" s="54">
        <f>R973</f>
        <v>0</v>
      </c>
      <c r="T972" s="55">
        <f>T973</f>
        <v>0</v>
      </c>
      <c r="AR972" s="52" t="s">
        <v>160</v>
      </c>
      <c r="AT972" s="56" t="s">
        <v>68</v>
      </c>
      <c r="AU972" s="56" t="s">
        <v>77</v>
      </c>
      <c r="AY972" s="52" t="s">
        <v>147</v>
      </c>
      <c r="BK972" s="57">
        <f>BK973</f>
        <v>0</v>
      </c>
    </row>
    <row r="973" spans="2:65" s="1" customFormat="1" ht="16.5" customHeight="1" x14ac:dyDescent="0.2">
      <c r="B973" s="21"/>
      <c r="C973" s="152" t="s">
        <v>1457</v>
      </c>
      <c r="D973" s="152" t="s">
        <v>149</v>
      </c>
      <c r="E973" s="153" t="s">
        <v>1458</v>
      </c>
      <c r="F973" s="154" t="s">
        <v>1459</v>
      </c>
      <c r="G973" s="155" t="s">
        <v>443</v>
      </c>
      <c r="H973" s="156">
        <v>1</v>
      </c>
      <c r="I973" s="58"/>
      <c r="J973" s="128">
        <f>ROUND(I973*H973,2)</f>
        <v>0</v>
      </c>
      <c r="K973" s="129"/>
      <c r="L973" s="21"/>
      <c r="M973" s="60" t="s">
        <v>1</v>
      </c>
      <c r="N973" s="61" t="s">
        <v>34</v>
      </c>
      <c r="O973" s="62">
        <v>0</v>
      </c>
      <c r="P973" s="62">
        <f>O973*H973</f>
        <v>0</v>
      </c>
      <c r="Q973" s="62">
        <v>0</v>
      </c>
      <c r="R973" s="62">
        <f>Q973*H973</f>
        <v>0</v>
      </c>
      <c r="S973" s="62">
        <v>0</v>
      </c>
      <c r="T973" s="63">
        <f>S973*H973</f>
        <v>0</v>
      </c>
      <c r="AR973" s="64" t="s">
        <v>509</v>
      </c>
      <c r="AT973" s="64" t="s">
        <v>149</v>
      </c>
      <c r="AU973" s="64" t="s">
        <v>79</v>
      </c>
      <c r="AY973" s="17" t="s">
        <v>147</v>
      </c>
      <c r="BE973" s="65">
        <f>IF(N973="základní",J973,0)</f>
        <v>0</v>
      </c>
      <c r="BF973" s="65">
        <f>IF(N973="snížená",J973,0)</f>
        <v>0</v>
      </c>
      <c r="BG973" s="65">
        <f>IF(N973="zákl. přenesená",J973,0)</f>
        <v>0</v>
      </c>
      <c r="BH973" s="65">
        <f>IF(N973="sníž. přenesená",J973,0)</f>
        <v>0</v>
      </c>
      <c r="BI973" s="65">
        <f>IF(N973="nulová",J973,0)</f>
        <v>0</v>
      </c>
      <c r="BJ973" s="17" t="s">
        <v>77</v>
      </c>
      <c r="BK973" s="65">
        <f>ROUND(I973*H973,2)</f>
        <v>0</v>
      </c>
      <c r="BL973" s="17" t="s">
        <v>509</v>
      </c>
      <c r="BM973" s="64" t="s">
        <v>1460</v>
      </c>
    </row>
    <row r="974" spans="2:65" s="11" customFormat="1" ht="22.9" customHeight="1" x14ac:dyDescent="0.2">
      <c r="B974" s="51"/>
      <c r="D974" s="52" t="s">
        <v>68</v>
      </c>
      <c r="E974" s="151" t="s">
        <v>1461</v>
      </c>
      <c r="F974" s="151" t="s">
        <v>1462</v>
      </c>
      <c r="I974" s="109"/>
      <c r="J974" s="127">
        <f>BK974</f>
        <v>0</v>
      </c>
      <c r="L974" s="51"/>
      <c r="M974" s="53"/>
      <c r="P974" s="54">
        <f>P975</f>
        <v>0</v>
      </c>
      <c r="R974" s="54">
        <f>R975</f>
        <v>0</v>
      </c>
      <c r="T974" s="55">
        <f>T975</f>
        <v>0</v>
      </c>
      <c r="AR974" s="52" t="s">
        <v>160</v>
      </c>
      <c r="AT974" s="56" t="s">
        <v>68</v>
      </c>
      <c r="AU974" s="56" t="s">
        <v>77</v>
      </c>
      <c r="AY974" s="52" t="s">
        <v>147</v>
      </c>
      <c r="BK974" s="57">
        <f>BK975</f>
        <v>0</v>
      </c>
    </row>
    <row r="975" spans="2:65" s="1" customFormat="1" ht="16.5" customHeight="1" x14ac:dyDescent="0.2">
      <c r="B975" s="21"/>
      <c r="C975" s="152" t="s">
        <v>1463</v>
      </c>
      <c r="D975" s="152" t="s">
        <v>149</v>
      </c>
      <c r="E975" s="153" t="s">
        <v>1464</v>
      </c>
      <c r="F975" s="154" t="s">
        <v>1465</v>
      </c>
      <c r="G975" s="155" t="s">
        <v>443</v>
      </c>
      <c r="H975" s="156">
        <v>1</v>
      </c>
      <c r="I975" s="58"/>
      <c r="J975" s="128">
        <f>ROUND(I975*H975,2)</f>
        <v>0</v>
      </c>
      <c r="K975" s="129"/>
      <c r="L975" s="21"/>
      <c r="M975" s="60" t="s">
        <v>1</v>
      </c>
      <c r="N975" s="61" t="s">
        <v>34</v>
      </c>
      <c r="O975" s="62">
        <v>0</v>
      </c>
      <c r="P975" s="62">
        <f>O975*H975</f>
        <v>0</v>
      </c>
      <c r="Q975" s="62">
        <v>0</v>
      </c>
      <c r="R975" s="62">
        <f>Q975*H975</f>
        <v>0</v>
      </c>
      <c r="S975" s="62">
        <v>0</v>
      </c>
      <c r="T975" s="63">
        <f>S975*H975</f>
        <v>0</v>
      </c>
      <c r="AR975" s="64" t="s">
        <v>509</v>
      </c>
      <c r="AT975" s="64" t="s">
        <v>149</v>
      </c>
      <c r="AU975" s="64" t="s">
        <v>79</v>
      </c>
      <c r="AY975" s="17" t="s">
        <v>147</v>
      </c>
      <c r="BE975" s="65">
        <f>IF(N975="základní",J975,0)</f>
        <v>0</v>
      </c>
      <c r="BF975" s="65">
        <f>IF(N975="snížená",J975,0)</f>
        <v>0</v>
      </c>
      <c r="BG975" s="65">
        <f>IF(N975="zákl. přenesená",J975,0)</f>
        <v>0</v>
      </c>
      <c r="BH975" s="65">
        <f>IF(N975="sníž. přenesená",J975,0)</f>
        <v>0</v>
      </c>
      <c r="BI975" s="65">
        <f>IF(N975="nulová",J975,0)</f>
        <v>0</v>
      </c>
      <c r="BJ975" s="17" t="s">
        <v>77</v>
      </c>
      <c r="BK975" s="65">
        <f>ROUND(I975*H975,2)</f>
        <v>0</v>
      </c>
      <c r="BL975" s="17" t="s">
        <v>509</v>
      </c>
      <c r="BM975" s="64" t="s">
        <v>1466</v>
      </c>
    </row>
    <row r="976" spans="2:65" s="11" customFormat="1" ht="22.9" customHeight="1" x14ac:dyDescent="0.2">
      <c r="B976" s="51"/>
      <c r="D976" s="52" t="s">
        <v>68</v>
      </c>
      <c r="E976" s="151" t="s">
        <v>1467</v>
      </c>
      <c r="F976" s="151" t="s">
        <v>1644</v>
      </c>
      <c r="I976" s="109"/>
      <c r="J976" s="127">
        <f>BK976</f>
        <v>0</v>
      </c>
      <c r="L976" s="51"/>
      <c r="M976" s="53"/>
      <c r="P976" s="54">
        <f>P977</f>
        <v>0</v>
      </c>
      <c r="R976" s="54">
        <f>R977</f>
        <v>0</v>
      </c>
      <c r="T976" s="55">
        <f>T977</f>
        <v>0</v>
      </c>
      <c r="AR976" s="52" t="s">
        <v>160</v>
      </c>
      <c r="AT976" s="56" t="s">
        <v>68</v>
      </c>
      <c r="AU976" s="56" t="s">
        <v>77</v>
      </c>
      <c r="AY976" s="52" t="s">
        <v>147</v>
      </c>
      <c r="BK976" s="57">
        <f>BK977</f>
        <v>0</v>
      </c>
    </row>
    <row r="977" spans="2:65" s="1" customFormat="1" ht="16.5" customHeight="1" x14ac:dyDescent="0.2">
      <c r="B977" s="21"/>
      <c r="C977" s="152" t="s">
        <v>1468</v>
      </c>
      <c r="D977" s="152" t="s">
        <v>149</v>
      </c>
      <c r="E977" s="153" t="s">
        <v>1469</v>
      </c>
      <c r="F977" s="154" t="s">
        <v>1643</v>
      </c>
      <c r="G977" s="155" t="s">
        <v>443</v>
      </c>
      <c r="H977" s="156">
        <v>0</v>
      </c>
      <c r="I977" s="58"/>
      <c r="J977" s="128">
        <f>ROUND(I977*H977,2)</f>
        <v>0</v>
      </c>
      <c r="K977" s="129"/>
      <c r="L977" s="21"/>
      <c r="M977" s="86" t="s">
        <v>1</v>
      </c>
      <c r="N977" s="87" t="s">
        <v>34</v>
      </c>
      <c r="O977" s="88">
        <v>0</v>
      </c>
      <c r="P977" s="88">
        <f>O977*H977</f>
        <v>0</v>
      </c>
      <c r="Q977" s="88">
        <v>0</v>
      </c>
      <c r="R977" s="88">
        <f>Q977*H977</f>
        <v>0</v>
      </c>
      <c r="S977" s="88">
        <v>0</v>
      </c>
      <c r="T977" s="89">
        <f>S977*H977</f>
        <v>0</v>
      </c>
      <c r="AR977" s="64" t="s">
        <v>509</v>
      </c>
      <c r="AT977" s="64" t="s">
        <v>149</v>
      </c>
      <c r="AU977" s="64" t="s">
        <v>79</v>
      </c>
      <c r="AY977" s="17" t="s">
        <v>147</v>
      </c>
      <c r="BE977" s="65">
        <f>IF(N977="základní",J977,0)</f>
        <v>0</v>
      </c>
      <c r="BF977" s="65">
        <f>IF(N977="snížená",J977,0)</f>
        <v>0</v>
      </c>
      <c r="BG977" s="65">
        <f>IF(N977="zákl. přenesená",J977,0)</f>
        <v>0</v>
      </c>
      <c r="BH977" s="65">
        <f>IF(N977="sníž. přenesená",J977,0)</f>
        <v>0</v>
      </c>
      <c r="BI977" s="65">
        <f>IF(N977="nulová",J977,0)</f>
        <v>0</v>
      </c>
      <c r="BJ977" s="17" t="s">
        <v>77</v>
      </c>
      <c r="BK977" s="65">
        <f>ROUND(I977*H977,2)</f>
        <v>0</v>
      </c>
      <c r="BL977" s="17" t="s">
        <v>509</v>
      </c>
      <c r="BM977" s="64" t="s">
        <v>1470</v>
      </c>
    </row>
    <row r="978" spans="2:65" s="1" customFormat="1" ht="6.95" customHeight="1" x14ac:dyDescent="0.2">
      <c r="B978" s="142"/>
      <c r="C978" s="25"/>
      <c r="D978" s="25"/>
      <c r="E978" s="25"/>
      <c r="F978" s="25"/>
      <c r="G978" s="25"/>
      <c r="H978" s="25"/>
      <c r="I978" s="103"/>
      <c r="J978" s="25"/>
      <c r="K978" s="25"/>
      <c r="L978" s="21"/>
    </row>
  </sheetData>
  <autoFilter ref="C156:K977" xr:uid="{00000000-0009-0000-0000-000001000000}"/>
  <mergeCells count="9">
    <mergeCell ref="E87:H87"/>
    <mergeCell ref="E147:H147"/>
    <mergeCell ref="E149:H14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79"/>
  <sheetViews>
    <sheetView showGridLines="0" topLeftCell="A169" workbookViewId="0">
      <selection activeCell="F176" sqref="F176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47" t="s">
        <v>5</v>
      </c>
      <c r="M2" s="238"/>
      <c r="N2" s="238"/>
      <c r="O2" s="238"/>
      <c r="P2" s="238"/>
      <c r="Q2" s="238"/>
      <c r="R2" s="238"/>
      <c r="S2" s="238"/>
      <c r="T2" s="238"/>
      <c r="U2" s="238"/>
      <c r="V2" s="238"/>
      <c r="AT2" s="17" t="s">
        <v>83</v>
      </c>
    </row>
    <row r="3" spans="2:46" ht="6.95" customHeight="1" x14ac:dyDescent="0.2">
      <c r="B3" s="132"/>
      <c r="C3" s="18"/>
      <c r="D3" s="18"/>
      <c r="E3" s="18"/>
      <c r="F3" s="18"/>
      <c r="G3" s="18"/>
      <c r="H3" s="18"/>
      <c r="I3" s="18"/>
      <c r="J3" s="18"/>
      <c r="K3" s="18"/>
      <c r="L3" s="19"/>
      <c r="AT3" s="17" t="s">
        <v>79</v>
      </c>
    </row>
    <row r="4" spans="2:46" ht="24.95" customHeight="1" x14ac:dyDescent="0.2">
      <c r="B4" s="19"/>
      <c r="D4" s="133" t="s">
        <v>84</v>
      </c>
      <c r="L4" s="19"/>
      <c r="M4" s="36" t="s">
        <v>10</v>
      </c>
      <c r="AT4" s="17" t="s">
        <v>3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0" t="s">
        <v>14</v>
      </c>
      <c r="L6" s="19"/>
    </row>
    <row r="7" spans="2:46" ht="16.5" customHeight="1" x14ac:dyDescent="0.2">
      <c r="B7" s="19"/>
      <c r="E7" s="245" t="str">
        <f>'Rekapitulace stavby'!K6</f>
        <v>Areál UK Bohunice - vestavba pavilonu A8</v>
      </c>
      <c r="F7" s="246"/>
      <c r="G7" s="246"/>
      <c r="H7" s="246"/>
      <c r="L7" s="19"/>
    </row>
    <row r="8" spans="2:46" s="1" customFormat="1" ht="12" customHeight="1" x14ac:dyDescent="0.2">
      <c r="B8" s="21"/>
      <c r="D8" s="20" t="s">
        <v>85</v>
      </c>
      <c r="L8" s="21"/>
    </row>
    <row r="9" spans="2:46" s="1" customFormat="1" ht="16.5" customHeight="1" x14ac:dyDescent="0.2">
      <c r="B9" s="21"/>
      <c r="E9" s="214" t="s">
        <v>1471</v>
      </c>
      <c r="F9" s="244"/>
      <c r="G9" s="244"/>
      <c r="H9" s="244"/>
      <c r="L9" s="21"/>
    </row>
    <row r="10" spans="2:46" s="1" customFormat="1" x14ac:dyDescent="0.2">
      <c r="B10" s="21"/>
      <c r="L10" s="21"/>
    </row>
    <row r="11" spans="2:46" s="1" customFormat="1" ht="12" customHeight="1" x14ac:dyDescent="0.2">
      <c r="B11" s="21"/>
      <c r="D11" s="20" t="s">
        <v>16</v>
      </c>
      <c r="F11" s="114" t="s">
        <v>1</v>
      </c>
      <c r="I11" s="20" t="s">
        <v>17</v>
      </c>
      <c r="J11" s="114" t="s">
        <v>1</v>
      </c>
      <c r="L11" s="21"/>
    </row>
    <row r="12" spans="2:46" s="1" customFormat="1" ht="12" customHeight="1" x14ac:dyDescent="0.2">
      <c r="B12" s="21"/>
      <c r="D12" s="20" t="s">
        <v>18</v>
      </c>
      <c r="F12" s="114" t="s">
        <v>19</v>
      </c>
      <c r="I12" s="20" t="s">
        <v>20</v>
      </c>
      <c r="J12" s="115">
        <f>'Rekapitulace stavby'!AN8</f>
        <v>0</v>
      </c>
      <c r="L12" s="21"/>
    </row>
    <row r="13" spans="2:46" s="1" customFormat="1" ht="10.9" customHeight="1" x14ac:dyDescent="0.2">
      <c r="B13" s="21"/>
      <c r="L13" s="21"/>
    </row>
    <row r="14" spans="2:46" s="1" customFormat="1" ht="12" customHeight="1" x14ac:dyDescent="0.2">
      <c r="B14" s="21"/>
      <c r="D14" s="20" t="s">
        <v>21</v>
      </c>
      <c r="I14" s="20" t="s">
        <v>22</v>
      </c>
      <c r="J14" s="114" t="str">
        <f>IF('Rekapitulace stavby'!AN10="","",'Rekapitulace stavby'!AN10)</f>
        <v/>
      </c>
      <c r="L14" s="21"/>
    </row>
    <row r="15" spans="2:46" s="1" customFormat="1" ht="18" customHeight="1" x14ac:dyDescent="0.2">
      <c r="B15" s="21"/>
      <c r="E15" s="114" t="str">
        <f>IF('Rekapitulace stavby'!E11="","",'Rekapitulace stavby'!E11)</f>
        <v xml:space="preserve"> </v>
      </c>
      <c r="I15" s="20" t="s">
        <v>23</v>
      </c>
      <c r="J15" s="114" t="str">
        <f>IF('Rekapitulace stavby'!AN11="","",'Rekapitulace stavby'!AN11)</f>
        <v/>
      </c>
      <c r="L15" s="21"/>
    </row>
    <row r="16" spans="2:46" s="1" customFormat="1" ht="6.95" customHeight="1" x14ac:dyDescent="0.2">
      <c r="B16" s="21"/>
      <c r="L16" s="21"/>
    </row>
    <row r="17" spans="2:12" s="1" customFormat="1" ht="12" customHeight="1" x14ac:dyDescent="0.2">
      <c r="B17" s="21"/>
      <c r="D17" s="20" t="s">
        <v>24</v>
      </c>
      <c r="I17" s="20" t="s">
        <v>22</v>
      </c>
      <c r="J17" s="114" t="str">
        <f>'Rekapitulace stavby'!AN13</f>
        <v/>
      </c>
      <c r="L17" s="21"/>
    </row>
    <row r="18" spans="2:12" s="1" customFormat="1" ht="18" customHeight="1" x14ac:dyDescent="0.2">
      <c r="B18" s="21"/>
      <c r="E18" s="237" t="str">
        <f>'Rekapitulace stavby'!E14</f>
        <v xml:space="preserve"> </v>
      </c>
      <c r="F18" s="237"/>
      <c r="G18" s="237"/>
      <c r="H18" s="237"/>
      <c r="I18" s="20" t="s">
        <v>23</v>
      </c>
      <c r="J18" s="114" t="str">
        <f>'Rekapitulace stavby'!AN14</f>
        <v/>
      </c>
      <c r="L18" s="21"/>
    </row>
    <row r="19" spans="2:12" s="1" customFormat="1" ht="6.95" customHeight="1" x14ac:dyDescent="0.2">
      <c r="B19" s="21"/>
      <c r="L19" s="21"/>
    </row>
    <row r="20" spans="2:12" s="1" customFormat="1" ht="12" customHeight="1" x14ac:dyDescent="0.2">
      <c r="B20" s="21"/>
      <c r="D20" s="20" t="s">
        <v>25</v>
      </c>
      <c r="I20" s="20" t="s">
        <v>22</v>
      </c>
      <c r="J20" s="114" t="str">
        <f>IF('Rekapitulace stavby'!AN16="","",'Rekapitulace stavby'!AN16)</f>
        <v/>
      </c>
      <c r="L20" s="21"/>
    </row>
    <row r="21" spans="2:12" s="1" customFormat="1" ht="18" customHeight="1" x14ac:dyDescent="0.2">
      <c r="B21" s="21"/>
      <c r="E21" s="114" t="str">
        <f>IF('Rekapitulace stavby'!E17="","",'Rekapitulace stavby'!E17)</f>
        <v xml:space="preserve"> </v>
      </c>
      <c r="I21" s="20" t="s">
        <v>23</v>
      </c>
      <c r="J21" s="114" t="str">
        <f>IF('Rekapitulace stavby'!AN17="","",'Rekapitulace stavby'!AN17)</f>
        <v/>
      </c>
      <c r="L21" s="21"/>
    </row>
    <row r="22" spans="2:12" s="1" customFormat="1" ht="6.95" customHeight="1" x14ac:dyDescent="0.2">
      <c r="B22" s="21"/>
      <c r="L22" s="21"/>
    </row>
    <row r="23" spans="2:12" s="1" customFormat="1" ht="12" customHeight="1" x14ac:dyDescent="0.2">
      <c r="B23" s="21"/>
      <c r="D23" s="20" t="s">
        <v>27</v>
      </c>
      <c r="I23" s="20" t="s">
        <v>22</v>
      </c>
      <c r="J23" s="114" t="str">
        <f>IF('Rekapitulace stavby'!AN19="","",'Rekapitulace stavby'!AN19)</f>
        <v/>
      </c>
      <c r="L23" s="21"/>
    </row>
    <row r="24" spans="2:12" s="1" customFormat="1" ht="18" customHeight="1" x14ac:dyDescent="0.2">
      <c r="B24" s="21"/>
      <c r="E24" s="114" t="str">
        <f>IF('Rekapitulace stavby'!E20="","",'Rekapitulace stavby'!E20)</f>
        <v xml:space="preserve"> </v>
      </c>
      <c r="I24" s="20" t="s">
        <v>23</v>
      </c>
      <c r="J24" s="114" t="str">
        <f>IF('Rekapitulace stavby'!AN20="","",'Rekapitulace stavby'!AN20)</f>
        <v/>
      </c>
      <c r="L24" s="21"/>
    </row>
    <row r="25" spans="2:12" s="1" customFormat="1" ht="6.95" customHeight="1" x14ac:dyDescent="0.2">
      <c r="B25" s="21"/>
      <c r="L25" s="21"/>
    </row>
    <row r="26" spans="2:12" s="1" customFormat="1" ht="12" customHeight="1" x14ac:dyDescent="0.2">
      <c r="B26" s="21"/>
      <c r="D26" s="20" t="s">
        <v>28</v>
      </c>
      <c r="L26" s="21"/>
    </row>
    <row r="27" spans="2:12" s="7" customFormat="1" ht="16.5" customHeight="1" x14ac:dyDescent="0.2">
      <c r="B27" s="37"/>
      <c r="E27" s="240" t="s">
        <v>1</v>
      </c>
      <c r="F27" s="240"/>
      <c r="G27" s="240"/>
      <c r="H27" s="240"/>
      <c r="L27" s="37"/>
    </row>
    <row r="28" spans="2:12" s="1" customFormat="1" ht="6.95" customHeight="1" x14ac:dyDescent="0.2">
      <c r="B28" s="21"/>
      <c r="L28" s="21"/>
    </row>
    <row r="29" spans="2:12" s="1" customFormat="1" ht="6.95" customHeight="1" x14ac:dyDescent="0.2">
      <c r="B29" s="21"/>
      <c r="D29" s="27"/>
      <c r="E29" s="27"/>
      <c r="F29" s="27"/>
      <c r="G29" s="27"/>
      <c r="H29" s="27"/>
      <c r="I29" s="27"/>
      <c r="J29" s="27"/>
      <c r="K29" s="27"/>
      <c r="L29" s="21"/>
    </row>
    <row r="30" spans="2:12" s="1" customFormat="1" ht="25.35" customHeight="1" x14ac:dyDescent="0.2">
      <c r="B30" s="21"/>
      <c r="D30" s="134" t="s">
        <v>29</v>
      </c>
      <c r="J30" s="116">
        <f>ROUND(J120, 2)</f>
        <v>0</v>
      </c>
      <c r="L30" s="21"/>
    </row>
    <row r="31" spans="2:12" s="1" customFormat="1" ht="6.95" customHeight="1" x14ac:dyDescent="0.2">
      <c r="B31" s="21"/>
      <c r="D31" s="27"/>
      <c r="E31" s="27"/>
      <c r="F31" s="27"/>
      <c r="G31" s="27"/>
      <c r="H31" s="27"/>
      <c r="I31" s="27"/>
      <c r="J31" s="27"/>
      <c r="K31" s="27"/>
      <c r="L31" s="21"/>
    </row>
    <row r="32" spans="2:12" s="1" customFormat="1" ht="14.45" customHeight="1" x14ac:dyDescent="0.2">
      <c r="B32" s="21"/>
      <c r="F32" s="23" t="s">
        <v>31</v>
      </c>
      <c r="I32" s="23" t="s">
        <v>30</v>
      </c>
      <c r="J32" s="23" t="s">
        <v>32</v>
      </c>
      <c r="L32" s="21"/>
    </row>
    <row r="33" spans="2:12" s="1" customFormat="1" ht="14.45" customHeight="1" x14ac:dyDescent="0.2">
      <c r="B33" s="21"/>
      <c r="D33" s="135" t="s">
        <v>33</v>
      </c>
      <c r="E33" s="20" t="s">
        <v>34</v>
      </c>
      <c r="F33" s="117">
        <f>ROUND((SUM(BE120:BE178)),  2)</f>
        <v>0</v>
      </c>
      <c r="I33" s="38">
        <v>0.21</v>
      </c>
      <c r="J33" s="117">
        <f>ROUND(((SUM(BE120:BE178))*I33),  2)</f>
        <v>0</v>
      </c>
      <c r="L33" s="21"/>
    </row>
    <row r="34" spans="2:12" s="1" customFormat="1" ht="14.45" customHeight="1" x14ac:dyDescent="0.2">
      <c r="B34" s="21"/>
      <c r="E34" s="20" t="s">
        <v>35</v>
      </c>
      <c r="F34" s="117">
        <f>ROUND((SUM(BF120:BF178)),  2)</f>
        <v>0</v>
      </c>
      <c r="I34" s="38">
        <v>0.12</v>
      </c>
      <c r="J34" s="117">
        <f>ROUND(((SUM(BF120:BF178))*I34),  2)</f>
        <v>0</v>
      </c>
      <c r="L34" s="21"/>
    </row>
    <row r="35" spans="2:12" s="1" customFormat="1" ht="14.45" hidden="1" customHeight="1" x14ac:dyDescent="0.2">
      <c r="B35" s="21"/>
      <c r="E35" s="20" t="s">
        <v>36</v>
      </c>
      <c r="F35" s="117">
        <f>ROUND((SUM(BG120:BG178)),  2)</f>
        <v>0</v>
      </c>
      <c r="I35" s="38">
        <v>0.21</v>
      </c>
      <c r="J35" s="117">
        <f>0</f>
        <v>0</v>
      </c>
      <c r="L35" s="21"/>
    </row>
    <row r="36" spans="2:12" s="1" customFormat="1" ht="14.45" hidden="1" customHeight="1" x14ac:dyDescent="0.2">
      <c r="B36" s="21"/>
      <c r="E36" s="20" t="s">
        <v>37</v>
      </c>
      <c r="F36" s="117">
        <f>ROUND((SUM(BH120:BH178)),  2)</f>
        <v>0</v>
      </c>
      <c r="I36" s="38">
        <v>0.12</v>
      </c>
      <c r="J36" s="117">
        <f>0</f>
        <v>0</v>
      </c>
      <c r="L36" s="21"/>
    </row>
    <row r="37" spans="2:12" s="1" customFormat="1" ht="14.45" hidden="1" customHeight="1" x14ac:dyDescent="0.2">
      <c r="B37" s="21"/>
      <c r="E37" s="20" t="s">
        <v>38</v>
      </c>
      <c r="F37" s="117">
        <f>ROUND((SUM(BI120:BI178)),  2)</f>
        <v>0</v>
      </c>
      <c r="I37" s="38">
        <v>0</v>
      </c>
      <c r="J37" s="117">
        <f>0</f>
        <v>0</v>
      </c>
      <c r="L37" s="21"/>
    </row>
    <row r="38" spans="2:12" s="1" customFormat="1" ht="6.95" customHeight="1" x14ac:dyDescent="0.2">
      <c r="B38" s="21"/>
      <c r="L38" s="21"/>
    </row>
    <row r="39" spans="2:12" s="1" customFormat="1" ht="25.35" customHeight="1" x14ac:dyDescent="0.2">
      <c r="B39" s="21"/>
      <c r="C39" s="39"/>
      <c r="D39" s="136" t="s">
        <v>39</v>
      </c>
      <c r="E39" s="28"/>
      <c r="F39" s="28"/>
      <c r="G39" s="137" t="s">
        <v>40</v>
      </c>
      <c r="H39" s="138" t="s">
        <v>41</v>
      </c>
      <c r="I39" s="28"/>
      <c r="J39" s="118">
        <f>SUM(J30:J37)</f>
        <v>0</v>
      </c>
      <c r="K39" s="40"/>
      <c r="L39" s="21"/>
    </row>
    <row r="40" spans="2:12" s="1" customFormat="1" ht="14.45" customHeight="1" x14ac:dyDescent="0.2">
      <c r="B40" s="21"/>
      <c r="L40" s="21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21"/>
      <c r="D50" s="139" t="s">
        <v>42</v>
      </c>
      <c r="E50" s="24"/>
      <c r="F50" s="24"/>
      <c r="G50" s="139" t="s">
        <v>43</v>
      </c>
      <c r="H50" s="24"/>
      <c r="I50" s="24"/>
      <c r="J50" s="24"/>
      <c r="K50" s="24"/>
      <c r="L50" s="2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21"/>
      <c r="D61" s="140" t="s">
        <v>44</v>
      </c>
      <c r="E61" s="22"/>
      <c r="F61" s="141" t="s">
        <v>45</v>
      </c>
      <c r="G61" s="140" t="s">
        <v>44</v>
      </c>
      <c r="H61" s="22"/>
      <c r="I61" s="22"/>
      <c r="J61" s="119" t="s">
        <v>45</v>
      </c>
      <c r="K61" s="22"/>
      <c r="L61" s="2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21"/>
      <c r="D65" s="139" t="s">
        <v>46</v>
      </c>
      <c r="E65" s="24"/>
      <c r="F65" s="24"/>
      <c r="G65" s="139" t="s">
        <v>47</v>
      </c>
      <c r="H65" s="24"/>
      <c r="I65" s="24"/>
      <c r="J65" s="24"/>
      <c r="K65" s="24"/>
      <c r="L65" s="2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21"/>
      <c r="D76" s="140" t="s">
        <v>44</v>
      </c>
      <c r="E76" s="22"/>
      <c r="F76" s="141" t="s">
        <v>45</v>
      </c>
      <c r="G76" s="140" t="s">
        <v>44</v>
      </c>
      <c r="H76" s="22"/>
      <c r="I76" s="22"/>
      <c r="J76" s="119" t="s">
        <v>45</v>
      </c>
      <c r="K76" s="22"/>
      <c r="L76" s="21"/>
    </row>
    <row r="77" spans="2:12" s="1" customFormat="1" ht="14.45" customHeight="1" x14ac:dyDescent="0.2">
      <c r="B77" s="142"/>
      <c r="C77" s="25"/>
      <c r="D77" s="25"/>
      <c r="E77" s="25"/>
      <c r="F77" s="25"/>
      <c r="G77" s="25"/>
      <c r="H77" s="25"/>
      <c r="I77" s="25"/>
      <c r="J77" s="25"/>
      <c r="K77" s="25"/>
      <c r="L77" s="21"/>
    </row>
    <row r="81" spans="2:47" s="1" customFormat="1" ht="6.95" customHeight="1" x14ac:dyDescent="0.2">
      <c r="B81" s="143"/>
      <c r="C81" s="26"/>
      <c r="D81" s="26"/>
      <c r="E81" s="26"/>
      <c r="F81" s="26"/>
      <c r="G81" s="26"/>
      <c r="H81" s="26"/>
      <c r="I81" s="26"/>
      <c r="J81" s="26"/>
      <c r="K81" s="26"/>
      <c r="L81" s="21"/>
    </row>
    <row r="82" spans="2:47" s="1" customFormat="1" ht="24.95" customHeight="1" x14ac:dyDescent="0.2">
      <c r="B82" s="21"/>
      <c r="C82" s="133" t="s">
        <v>87</v>
      </c>
      <c r="L82" s="21"/>
    </row>
    <row r="83" spans="2:47" s="1" customFormat="1" ht="6.95" customHeight="1" x14ac:dyDescent="0.2">
      <c r="B83" s="21"/>
      <c r="L83" s="21"/>
    </row>
    <row r="84" spans="2:47" s="1" customFormat="1" ht="12" customHeight="1" x14ac:dyDescent="0.2">
      <c r="B84" s="21"/>
      <c r="C84" s="20" t="s">
        <v>14</v>
      </c>
      <c r="L84" s="21"/>
    </row>
    <row r="85" spans="2:47" s="1" customFormat="1" ht="16.5" customHeight="1" x14ac:dyDescent="0.2">
      <c r="B85" s="21"/>
      <c r="E85" s="245" t="str">
        <f>E7</f>
        <v>Areál UK Bohunice - vestavba pavilonu A8</v>
      </c>
      <c r="F85" s="246"/>
      <c r="G85" s="246"/>
      <c r="H85" s="246"/>
      <c r="L85" s="21"/>
    </row>
    <row r="86" spans="2:47" s="1" customFormat="1" ht="12" customHeight="1" x14ac:dyDescent="0.2">
      <c r="B86" s="21"/>
      <c r="C86" s="20" t="s">
        <v>85</v>
      </c>
      <c r="L86" s="21"/>
    </row>
    <row r="87" spans="2:47" s="1" customFormat="1" ht="16.5" customHeight="1" x14ac:dyDescent="0.2">
      <c r="B87" s="21"/>
      <c r="E87" s="214" t="str">
        <f>E9</f>
        <v>90 - VRN</v>
      </c>
      <c r="F87" s="244"/>
      <c r="G87" s="244"/>
      <c r="H87" s="244"/>
      <c r="L87" s="21"/>
    </row>
    <row r="88" spans="2:47" s="1" customFormat="1" ht="6.95" customHeight="1" x14ac:dyDescent="0.2">
      <c r="B88" s="21"/>
      <c r="L88" s="21"/>
    </row>
    <row r="89" spans="2:47" s="1" customFormat="1" ht="12" customHeight="1" x14ac:dyDescent="0.2">
      <c r="B89" s="21"/>
      <c r="C89" s="20" t="s">
        <v>18</v>
      </c>
      <c r="F89" s="114" t="str">
        <f>F12</f>
        <v xml:space="preserve"> </v>
      </c>
      <c r="I89" s="20" t="s">
        <v>20</v>
      </c>
      <c r="J89" s="115">
        <f>IF(J12="","",J12)</f>
        <v>0</v>
      </c>
      <c r="L89" s="21"/>
    </row>
    <row r="90" spans="2:47" s="1" customFormat="1" ht="6.95" customHeight="1" x14ac:dyDescent="0.2">
      <c r="B90" s="21"/>
      <c r="L90" s="21"/>
    </row>
    <row r="91" spans="2:47" s="1" customFormat="1" ht="15.2" customHeight="1" x14ac:dyDescent="0.2">
      <c r="B91" s="21"/>
      <c r="C91" s="20" t="s">
        <v>21</v>
      </c>
      <c r="F91" s="114" t="str">
        <f>E15</f>
        <v xml:space="preserve"> </v>
      </c>
      <c r="I91" s="20" t="s">
        <v>25</v>
      </c>
      <c r="J91" s="120" t="str">
        <f>E21</f>
        <v xml:space="preserve"> </v>
      </c>
      <c r="L91" s="21"/>
    </row>
    <row r="92" spans="2:47" s="1" customFormat="1" ht="15.2" customHeight="1" x14ac:dyDescent="0.2">
      <c r="B92" s="21"/>
      <c r="C92" s="20" t="s">
        <v>24</v>
      </c>
      <c r="F92" s="114" t="str">
        <f>IF(E18="","",E18)</f>
        <v xml:space="preserve"> </v>
      </c>
      <c r="I92" s="20" t="s">
        <v>27</v>
      </c>
      <c r="J92" s="120" t="str">
        <f>E24</f>
        <v xml:space="preserve"> </v>
      </c>
      <c r="L92" s="21"/>
    </row>
    <row r="93" spans="2:47" s="1" customFormat="1" ht="10.35" customHeight="1" x14ac:dyDescent="0.2">
      <c r="B93" s="21"/>
      <c r="L93" s="21"/>
    </row>
    <row r="94" spans="2:47" s="1" customFormat="1" ht="29.25" customHeight="1" x14ac:dyDescent="0.2">
      <c r="B94" s="21"/>
      <c r="C94" s="144" t="s">
        <v>88</v>
      </c>
      <c r="D94" s="39"/>
      <c r="E94" s="39"/>
      <c r="F94" s="39"/>
      <c r="G94" s="39"/>
      <c r="H94" s="39"/>
      <c r="I94" s="39"/>
      <c r="J94" s="121" t="s">
        <v>89</v>
      </c>
      <c r="K94" s="39"/>
      <c r="L94" s="21"/>
    </row>
    <row r="95" spans="2:47" s="1" customFormat="1" ht="10.35" customHeight="1" x14ac:dyDescent="0.2">
      <c r="B95" s="21"/>
      <c r="L95" s="21"/>
    </row>
    <row r="96" spans="2:47" s="1" customFormat="1" ht="22.9" customHeight="1" x14ac:dyDescent="0.2">
      <c r="B96" s="21"/>
      <c r="C96" s="145" t="s">
        <v>90</v>
      </c>
      <c r="J96" s="116">
        <f>J120</f>
        <v>0</v>
      </c>
      <c r="L96" s="21"/>
      <c r="AU96" s="17" t="s">
        <v>91</v>
      </c>
    </row>
    <row r="97" spans="2:12" s="8" customFormat="1" ht="24.95" customHeight="1" x14ac:dyDescent="0.2">
      <c r="B97" s="41"/>
      <c r="D97" s="146" t="s">
        <v>1472</v>
      </c>
      <c r="E97" s="42"/>
      <c r="F97" s="42"/>
      <c r="G97" s="42"/>
      <c r="H97" s="42"/>
      <c r="I97" s="42"/>
      <c r="J97" s="122">
        <f>J121</f>
        <v>0</v>
      </c>
      <c r="L97" s="41"/>
    </row>
    <row r="98" spans="2:12" s="9" customFormat="1" ht="19.899999999999999" customHeight="1" x14ac:dyDescent="0.2">
      <c r="B98" s="43"/>
      <c r="D98" s="147" t="s">
        <v>1473</v>
      </c>
      <c r="E98" s="44"/>
      <c r="F98" s="44"/>
      <c r="G98" s="44"/>
      <c r="H98" s="44"/>
      <c r="I98" s="44"/>
      <c r="J98" s="123">
        <f>J122</f>
        <v>0</v>
      </c>
      <c r="L98" s="43"/>
    </row>
    <row r="99" spans="2:12" s="9" customFormat="1" ht="19.899999999999999" customHeight="1" x14ac:dyDescent="0.2">
      <c r="B99" s="43"/>
      <c r="D99" s="147" t="s">
        <v>1474</v>
      </c>
      <c r="E99" s="44"/>
      <c r="F99" s="44"/>
      <c r="G99" s="44"/>
      <c r="H99" s="44"/>
      <c r="I99" s="44"/>
      <c r="J99" s="123">
        <f>J138</f>
        <v>0</v>
      </c>
      <c r="L99" s="43"/>
    </row>
    <row r="100" spans="2:12" s="9" customFormat="1" ht="19.899999999999999" customHeight="1" x14ac:dyDescent="0.2">
      <c r="B100" s="43"/>
      <c r="D100" s="147" t="s">
        <v>1475</v>
      </c>
      <c r="E100" s="44"/>
      <c r="F100" s="44"/>
      <c r="G100" s="44"/>
      <c r="H100" s="44"/>
      <c r="I100" s="44"/>
      <c r="J100" s="123">
        <f>J148</f>
        <v>0</v>
      </c>
      <c r="L100" s="43"/>
    </row>
    <row r="101" spans="2:12" s="1" customFormat="1" ht="21.75" customHeight="1" x14ac:dyDescent="0.2">
      <c r="B101" s="21"/>
      <c r="L101" s="21"/>
    </row>
    <row r="102" spans="2:12" s="1" customFormat="1" ht="6.95" customHeight="1" x14ac:dyDescent="0.2">
      <c r="B102" s="142"/>
      <c r="C102" s="25"/>
      <c r="D102" s="25"/>
      <c r="E102" s="25"/>
      <c r="F102" s="25"/>
      <c r="G102" s="25"/>
      <c r="H102" s="25"/>
      <c r="I102" s="25"/>
      <c r="J102" s="25"/>
      <c r="K102" s="25"/>
      <c r="L102" s="21"/>
    </row>
    <row r="106" spans="2:12" s="1" customFormat="1" ht="6.95" customHeight="1" x14ac:dyDescent="0.2">
      <c r="B106" s="143"/>
      <c r="C106" s="26"/>
      <c r="D106" s="26"/>
      <c r="E106" s="26"/>
      <c r="F106" s="26"/>
      <c r="G106" s="26"/>
      <c r="H106" s="26"/>
      <c r="I106" s="26"/>
      <c r="J106" s="26"/>
      <c r="K106" s="26"/>
      <c r="L106" s="21"/>
    </row>
    <row r="107" spans="2:12" s="1" customFormat="1" ht="24.95" customHeight="1" x14ac:dyDescent="0.2">
      <c r="B107" s="21"/>
      <c r="C107" s="133" t="s">
        <v>133</v>
      </c>
      <c r="L107" s="21"/>
    </row>
    <row r="108" spans="2:12" s="1" customFormat="1" ht="6.95" customHeight="1" x14ac:dyDescent="0.2">
      <c r="B108" s="21"/>
      <c r="L108" s="21"/>
    </row>
    <row r="109" spans="2:12" s="1" customFormat="1" ht="12" customHeight="1" x14ac:dyDescent="0.2">
      <c r="B109" s="21"/>
      <c r="C109" s="20" t="s">
        <v>14</v>
      </c>
      <c r="L109" s="21"/>
    </row>
    <row r="110" spans="2:12" s="1" customFormat="1" ht="16.5" customHeight="1" x14ac:dyDescent="0.2">
      <c r="B110" s="21"/>
      <c r="E110" s="245" t="str">
        <f>E7</f>
        <v>Areál UK Bohunice - vestavba pavilonu A8</v>
      </c>
      <c r="F110" s="246"/>
      <c r="G110" s="246"/>
      <c r="H110" s="246"/>
      <c r="L110" s="21"/>
    </row>
    <row r="111" spans="2:12" s="1" customFormat="1" ht="12" customHeight="1" x14ac:dyDescent="0.2">
      <c r="B111" s="21"/>
      <c r="C111" s="20" t="s">
        <v>85</v>
      </c>
      <c r="L111" s="21"/>
    </row>
    <row r="112" spans="2:12" s="1" customFormat="1" ht="16.5" customHeight="1" x14ac:dyDescent="0.2">
      <c r="B112" s="21"/>
      <c r="E112" s="214" t="str">
        <f>E9</f>
        <v>90 - VRN</v>
      </c>
      <c r="F112" s="244"/>
      <c r="G112" s="244"/>
      <c r="H112" s="244"/>
      <c r="L112" s="21"/>
    </row>
    <row r="113" spans="2:65" s="1" customFormat="1" ht="6.95" customHeight="1" x14ac:dyDescent="0.2">
      <c r="B113" s="21"/>
      <c r="L113" s="21"/>
    </row>
    <row r="114" spans="2:65" s="1" customFormat="1" ht="12" customHeight="1" x14ac:dyDescent="0.2">
      <c r="B114" s="21"/>
      <c r="C114" s="20" t="s">
        <v>18</v>
      </c>
      <c r="F114" s="114" t="str">
        <f>F12</f>
        <v xml:space="preserve"> </v>
      </c>
      <c r="I114" s="20" t="s">
        <v>20</v>
      </c>
      <c r="J114" s="115">
        <f>IF(J12="","",J12)</f>
        <v>0</v>
      </c>
      <c r="L114" s="21"/>
    </row>
    <row r="115" spans="2:65" s="1" customFormat="1" ht="6.95" customHeight="1" x14ac:dyDescent="0.2">
      <c r="B115" s="21"/>
      <c r="L115" s="21"/>
    </row>
    <row r="116" spans="2:65" s="1" customFormat="1" ht="15.2" customHeight="1" x14ac:dyDescent="0.2">
      <c r="B116" s="21"/>
      <c r="C116" s="20" t="s">
        <v>21</v>
      </c>
      <c r="F116" s="114" t="str">
        <f>E15</f>
        <v xml:space="preserve"> </v>
      </c>
      <c r="I116" s="20" t="s">
        <v>25</v>
      </c>
      <c r="J116" s="120" t="str">
        <f>E21</f>
        <v xml:space="preserve"> </v>
      </c>
      <c r="L116" s="21"/>
    </row>
    <row r="117" spans="2:65" s="1" customFormat="1" ht="15.2" customHeight="1" x14ac:dyDescent="0.2">
      <c r="B117" s="21"/>
      <c r="C117" s="20" t="s">
        <v>24</v>
      </c>
      <c r="F117" s="114" t="str">
        <f>IF(E18="","",E18)</f>
        <v xml:space="preserve"> </v>
      </c>
      <c r="I117" s="20" t="s">
        <v>27</v>
      </c>
      <c r="J117" s="120" t="str">
        <f>E24</f>
        <v xml:space="preserve"> </v>
      </c>
      <c r="L117" s="21"/>
    </row>
    <row r="118" spans="2:65" s="1" customFormat="1" ht="10.35" customHeight="1" x14ac:dyDescent="0.2">
      <c r="B118" s="21"/>
      <c r="L118" s="21"/>
    </row>
    <row r="119" spans="2:65" s="10" customFormat="1" ht="29.25" customHeight="1" x14ac:dyDescent="0.2">
      <c r="B119" s="45"/>
      <c r="C119" s="148" t="s">
        <v>134</v>
      </c>
      <c r="D119" s="46" t="s">
        <v>54</v>
      </c>
      <c r="E119" s="46" t="s">
        <v>50</v>
      </c>
      <c r="F119" s="46" t="s">
        <v>51</v>
      </c>
      <c r="G119" s="46" t="s">
        <v>135</v>
      </c>
      <c r="H119" s="46" t="s">
        <v>136</v>
      </c>
      <c r="I119" s="46" t="s">
        <v>137</v>
      </c>
      <c r="J119" s="124" t="s">
        <v>89</v>
      </c>
      <c r="K119" s="47" t="s">
        <v>138</v>
      </c>
      <c r="L119" s="45"/>
      <c r="M119" s="29" t="s">
        <v>1</v>
      </c>
      <c r="N119" s="30" t="s">
        <v>33</v>
      </c>
      <c r="O119" s="30" t="s">
        <v>139</v>
      </c>
      <c r="P119" s="30" t="s">
        <v>140</v>
      </c>
      <c r="Q119" s="30" t="s">
        <v>141</v>
      </c>
      <c r="R119" s="30" t="s">
        <v>142</v>
      </c>
      <c r="S119" s="30" t="s">
        <v>143</v>
      </c>
      <c r="T119" s="31" t="s">
        <v>144</v>
      </c>
    </row>
    <row r="120" spans="2:65" s="1" customFormat="1" ht="22.9" customHeight="1" x14ac:dyDescent="0.25">
      <c r="B120" s="21"/>
      <c r="C120" s="149" t="s">
        <v>145</v>
      </c>
      <c r="J120" s="125">
        <f>BK120</f>
        <v>0</v>
      </c>
      <c r="L120" s="21"/>
      <c r="M120" s="32"/>
      <c r="N120" s="27"/>
      <c r="O120" s="27"/>
      <c r="P120" s="48">
        <f>P121</f>
        <v>0</v>
      </c>
      <c r="Q120" s="27"/>
      <c r="R120" s="48">
        <f>R121</f>
        <v>0</v>
      </c>
      <c r="S120" s="27"/>
      <c r="T120" s="49">
        <f>T121</f>
        <v>0</v>
      </c>
      <c r="AT120" s="17" t="s">
        <v>68</v>
      </c>
      <c r="AU120" s="17" t="s">
        <v>91</v>
      </c>
      <c r="BK120" s="50">
        <f>BK121</f>
        <v>0</v>
      </c>
    </row>
    <row r="121" spans="2:65" s="11" customFormat="1" ht="25.9" customHeight="1" x14ac:dyDescent="0.2">
      <c r="B121" s="51"/>
      <c r="D121" s="52" t="s">
        <v>68</v>
      </c>
      <c r="E121" s="150" t="s">
        <v>82</v>
      </c>
      <c r="F121" s="150" t="s">
        <v>1476</v>
      </c>
      <c r="J121" s="126">
        <f>BK121</f>
        <v>0</v>
      </c>
      <c r="L121" s="51"/>
      <c r="M121" s="53"/>
      <c r="P121" s="54">
        <f>P122+P138+P148</f>
        <v>0</v>
      </c>
      <c r="R121" s="54">
        <f>R122+R138+R148</f>
        <v>0</v>
      </c>
      <c r="T121" s="55">
        <f>T122+T138+T148</f>
        <v>0</v>
      </c>
      <c r="AR121" s="52" t="s">
        <v>171</v>
      </c>
      <c r="AT121" s="56" t="s">
        <v>68</v>
      </c>
      <c r="AU121" s="56" t="s">
        <v>69</v>
      </c>
      <c r="AY121" s="52" t="s">
        <v>147</v>
      </c>
      <c r="BK121" s="57">
        <f>BK122+BK138+BK148</f>
        <v>0</v>
      </c>
    </row>
    <row r="122" spans="2:65" s="11" customFormat="1" ht="22.9" customHeight="1" x14ac:dyDescent="0.2">
      <c r="B122" s="51"/>
      <c r="D122" s="52" t="s">
        <v>68</v>
      </c>
      <c r="E122" s="151" t="s">
        <v>1477</v>
      </c>
      <c r="F122" s="151" t="s">
        <v>1478</v>
      </c>
      <c r="J122" s="127">
        <f>BK122</f>
        <v>0</v>
      </c>
      <c r="L122" s="51"/>
      <c r="M122" s="53"/>
      <c r="P122" s="54">
        <f>SUM(P123:P137)</f>
        <v>0</v>
      </c>
      <c r="R122" s="54">
        <f>SUM(R123:R137)</f>
        <v>0</v>
      </c>
      <c r="T122" s="55">
        <f>SUM(T123:T137)</f>
        <v>0</v>
      </c>
      <c r="AR122" s="52" t="s">
        <v>171</v>
      </c>
      <c r="AT122" s="56" t="s">
        <v>68</v>
      </c>
      <c r="AU122" s="56" t="s">
        <v>77</v>
      </c>
      <c r="AY122" s="52" t="s">
        <v>147</v>
      </c>
      <c r="BK122" s="57">
        <f>SUM(BK123:BK137)</f>
        <v>0</v>
      </c>
    </row>
    <row r="123" spans="2:65" s="1" customFormat="1" ht="37.9" customHeight="1" x14ac:dyDescent="0.2">
      <c r="B123" s="21"/>
      <c r="C123" s="152" t="s">
        <v>77</v>
      </c>
      <c r="D123" s="152" t="s">
        <v>149</v>
      </c>
      <c r="E123" s="153" t="s">
        <v>1479</v>
      </c>
      <c r="F123" s="154" t="s">
        <v>1480</v>
      </c>
      <c r="G123" s="155" t="s">
        <v>1481</v>
      </c>
      <c r="H123" s="156">
        <v>1</v>
      </c>
      <c r="I123" s="58"/>
      <c r="J123" s="128">
        <f t="shared" ref="J123:J178" si="0">ROUND(I123*H123,2)</f>
        <v>0</v>
      </c>
      <c r="K123" s="59"/>
      <c r="L123" s="21"/>
      <c r="M123" s="60" t="s">
        <v>1</v>
      </c>
      <c r="N123" s="61" t="s">
        <v>34</v>
      </c>
      <c r="O123" s="62">
        <v>0</v>
      </c>
      <c r="P123" s="62">
        <f t="shared" ref="P123:P137" si="1">O123*H123</f>
        <v>0</v>
      </c>
      <c r="Q123" s="62">
        <v>0</v>
      </c>
      <c r="R123" s="62">
        <f t="shared" ref="R123:R137" si="2">Q123*H123</f>
        <v>0</v>
      </c>
      <c r="S123" s="62">
        <v>0</v>
      </c>
      <c r="T123" s="63">
        <f t="shared" ref="T123:T137" si="3">S123*H123</f>
        <v>0</v>
      </c>
      <c r="AR123" s="64" t="s">
        <v>1482</v>
      </c>
      <c r="AT123" s="64" t="s">
        <v>149</v>
      </c>
      <c r="AU123" s="64" t="s">
        <v>79</v>
      </c>
      <c r="AY123" s="17" t="s">
        <v>147</v>
      </c>
      <c r="BE123" s="65">
        <f t="shared" ref="BE123:BE137" si="4">IF(N123="základní",J123,0)</f>
        <v>0</v>
      </c>
      <c r="BF123" s="65">
        <f t="shared" ref="BF123:BF137" si="5">IF(N123="snížená",J123,0)</f>
        <v>0</v>
      </c>
      <c r="BG123" s="65">
        <f t="shared" ref="BG123:BG137" si="6">IF(N123="zákl. přenesená",J123,0)</f>
        <v>0</v>
      </c>
      <c r="BH123" s="65">
        <f t="shared" ref="BH123:BH137" si="7">IF(N123="sníž. přenesená",J123,0)</f>
        <v>0</v>
      </c>
      <c r="BI123" s="65">
        <f t="shared" ref="BI123:BI137" si="8">IF(N123="nulová",J123,0)</f>
        <v>0</v>
      </c>
      <c r="BJ123" s="17" t="s">
        <v>77</v>
      </c>
      <c r="BK123" s="65">
        <f t="shared" ref="BK123:BK137" si="9">ROUND(I123*H123,2)</f>
        <v>0</v>
      </c>
      <c r="BL123" s="17" t="s">
        <v>1482</v>
      </c>
      <c r="BM123" s="64" t="s">
        <v>1483</v>
      </c>
    </row>
    <row r="124" spans="2:65" s="1" customFormat="1" ht="24.2" customHeight="1" x14ac:dyDescent="0.2">
      <c r="B124" s="21"/>
      <c r="C124" s="152" t="s">
        <v>79</v>
      </c>
      <c r="D124" s="152" t="s">
        <v>149</v>
      </c>
      <c r="E124" s="153" t="s">
        <v>1484</v>
      </c>
      <c r="F124" s="154" t="s">
        <v>1649</v>
      </c>
      <c r="G124" s="155" t="s">
        <v>1481</v>
      </c>
      <c r="H124" s="156">
        <v>1</v>
      </c>
      <c r="I124" s="58"/>
      <c r="J124" s="128">
        <f t="shared" si="0"/>
        <v>0</v>
      </c>
      <c r="K124" s="59"/>
      <c r="L124" s="21"/>
      <c r="M124" s="60" t="s">
        <v>1</v>
      </c>
      <c r="N124" s="61" t="s">
        <v>34</v>
      </c>
      <c r="O124" s="62">
        <v>0</v>
      </c>
      <c r="P124" s="62">
        <f t="shared" si="1"/>
        <v>0</v>
      </c>
      <c r="Q124" s="62">
        <v>0</v>
      </c>
      <c r="R124" s="62">
        <f t="shared" si="2"/>
        <v>0</v>
      </c>
      <c r="S124" s="62">
        <v>0</v>
      </c>
      <c r="T124" s="63">
        <f t="shared" si="3"/>
        <v>0</v>
      </c>
      <c r="AR124" s="64" t="s">
        <v>1482</v>
      </c>
      <c r="AT124" s="64" t="s">
        <v>149</v>
      </c>
      <c r="AU124" s="64" t="s">
        <v>79</v>
      </c>
      <c r="AY124" s="17" t="s">
        <v>147</v>
      </c>
      <c r="BE124" s="65">
        <f t="shared" si="4"/>
        <v>0</v>
      </c>
      <c r="BF124" s="65">
        <f t="shared" si="5"/>
        <v>0</v>
      </c>
      <c r="BG124" s="65">
        <f t="shared" si="6"/>
        <v>0</v>
      </c>
      <c r="BH124" s="65">
        <f t="shared" si="7"/>
        <v>0</v>
      </c>
      <c r="BI124" s="65">
        <f t="shared" si="8"/>
        <v>0</v>
      </c>
      <c r="BJ124" s="17" t="s">
        <v>77</v>
      </c>
      <c r="BK124" s="65">
        <f t="shared" si="9"/>
        <v>0</v>
      </c>
      <c r="BL124" s="17" t="s">
        <v>1482</v>
      </c>
      <c r="BM124" s="64" t="s">
        <v>1485</v>
      </c>
    </row>
    <row r="125" spans="2:65" s="1" customFormat="1" ht="60" x14ac:dyDescent="0.2">
      <c r="B125" s="21"/>
      <c r="C125" s="152" t="s">
        <v>160</v>
      </c>
      <c r="D125" s="152" t="s">
        <v>149</v>
      </c>
      <c r="E125" s="153" t="s">
        <v>1486</v>
      </c>
      <c r="F125" s="154" t="s">
        <v>1645</v>
      </c>
      <c r="G125" s="155" t="s">
        <v>1481</v>
      </c>
      <c r="H125" s="156">
        <v>1</v>
      </c>
      <c r="I125" s="58"/>
      <c r="J125" s="128">
        <f t="shared" si="0"/>
        <v>0</v>
      </c>
      <c r="K125" s="59"/>
      <c r="L125" s="21"/>
      <c r="M125" s="60" t="s">
        <v>1</v>
      </c>
      <c r="N125" s="61" t="s">
        <v>34</v>
      </c>
      <c r="O125" s="62">
        <v>0</v>
      </c>
      <c r="P125" s="62">
        <f t="shared" si="1"/>
        <v>0</v>
      </c>
      <c r="Q125" s="62">
        <v>0</v>
      </c>
      <c r="R125" s="62">
        <f t="shared" si="2"/>
        <v>0</v>
      </c>
      <c r="S125" s="62">
        <v>0</v>
      </c>
      <c r="T125" s="63">
        <f t="shared" si="3"/>
        <v>0</v>
      </c>
      <c r="AR125" s="64" t="s">
        <v>1482</v>
      </c>
      <c r="AT125" s="64" t="s">
        <v>149</v>
      </c>
      <c r="AU125" s="64" t="s">
        <v>79</v>
      </c>
      <c r="AY125" s="17" t="s">
        <v>147</v>
      </c>
      <c r="BE125" s="65">
        <f t="shared" si="4"/>
        <v>0</v>
      </c>
      <c r="BF125" s="65">
        <f t="shared" si="5"/>
        <v>0</v>
      </c>
      <c r="BG125" s="65">
        <f t="shared" si="6"/>
        <v>0</v>
      </c>
      <c r="BH125" s="65">
        <f t="shared" si="7"/>
        <v>0</v>
      </c>
      <c r="BI125" s="65">
        <f t="shared" si="8"/>
        <v>0</v>
      </c>
      <c r="BJ125" s="17" t="s">
        <v>77</v>
      </c>
      <c r="BK125" s="65">
        <f t="shared" si="9"/>
        <v>0</v>
      </c>
      <c r="BL125" s="17" t="s">
        <v>1482</v>
      </c>
      <c r="BM125" s="64" t="s">
        <v>1487</v>
      </c>
    </row>
    <row r="126" spans="2:65" s="1" customFormat="1" ht="49.15" customHeight="1" x14ac:dyDescent="0.2">
      <c r="B126" s="21"/>
      <c r="C126" s="152" t="s">
        <v>153</v>
      </c>
      <c r="D126" s="152" t="s">
        <v>149</v>
      </c>
      <c r="E126" s="153" t="s">
        <v>1488</v>
      </c>
      <c r="F126" s="154" t="s">
        <v>1650</v>
      </c>
      <c r="G126" s="155" t="s">
        <v>1481</v>
      </c>
      <c r="H126" s="156">
        <v>1</v>
      </c>
      <c r="I126" s="58"/>
      <c r="J126" s="128">
        <f t="shared" si="0"/>
        <v>0</v>
      </c>
      <c r="K126" s="59"/>
      <c r="L126" s="21"/>
      <c r="M126" s="60" t="s">
        <v>1</v>
      </c>
      <c r="N126" s="61" t="s">
        <v>34</v>
      </c>
      <c r="O126" s="62">
        <v>0</v>
      </c>
      <c r="P126" s="62">
        <f t="shared" si="1"/>
        <v>0</v>
      </c>
      <c r="Q126" s="62">
        <v>0</v>
      </c>
      <c r="R126" s="62">
        <f t="shared" si="2"/>
        <v>0</v>
      </c>
      <c r="S126" s="62">
        <v>0</v>
      </c>
      <c r="T126" s="63">
        <f t="shared" si="3"/>
        <v>0</v>
      </c>
      <c r="AR126" s="64" t="s">
        <v>1482</v>
      </c>
      <c r="AT126" s="64" t="s">
        <v>149</v>
      </c>
      <c r="AU126" s="64" t="s">
        <v>79</v>
      </c>
      <c r="AY126" s="17" t="s">
        <v>147</v>
      </c>
      <c r="BE126" s="65">
        <f t="shared" si="4"/>
        <v>0</v>
      </c>
      <c r="BF126" s="65">
        <f t="shared" si="5"/>
        <v>0</v>
      </c>
      <c r="BG126" s="65">
        <f t="shared" si="6"/>
        <v>0</v>
      </c>
      <c r="BH126" s="65">
        <f t="shared" si="7"/>
        <v>0</v>
      </c>
      <c r="BI126" s="65">
        <f t="shared" si="8"/>
        <v>0</v>
      </c>
      <c r="BJ126" s="17" t="s">
        <v>77</v>
      </c>
      <c r="BK126" s="65">
        <f t="shared" si="9"/>
        <v>0</v>
      </c>
      <c r="BL126" s="17" t="s">
        <v>1482</v>
      </c>
      <c r="BM126" s="64" t="s">
        <v>1489</v>
      </c>
    </row>
    <row r="127" spans="2:65" s="1" customFormat="1" ht="33" customHeight="1" x14ac:dyDescent="0.2">
      <c r="B127" s="21"/>
      <c r="C127" s="152" t="s">
        <v>171</v>
      </c>
      <c r="D127" s="152" t="s">
        <v>149</v>
      </c>
      <c r="E127" s="153" t="s">
        <v>1490</v>
      </c>
      <c r="F127" s="154" t="s">
        <v>1491</v>
      </c>
      <c r="G127" s="155" t="s">
        <v>1481</v>
      </c>
      <c r="H127" s="156">
        <v>1</v>
      </c>
      <c r="I127" s="58"/>
      <c r="J127" s="128">
        <f t="shared" si="0"/>
        <v>0</v>
      </c>
      <c r="K127" s="59"/>
      <c r="L127" s="21"/>
      <c r="M127" s="60" t="s">
        <v>1</v>
      </c>
      <c r="N127" s="61" t="s">
        <v>34</v>
      </c>
      <c r="O127" s="62">
        <v>0</v>
      </c>
      <c r="P127" s="62">
        <f t="shared" si="1"/>
        <v>0</v>
      </c>
      <c r="Q127" s="62">
        <v>0</v>
      </c>
      <c r="R127" s="62">
        <f t="shared" si="2"/>
        <v>0</v>
      </c>
      <c r="S127" s="62">
        <v>0</v>
      </c>
      <c r="T127" s="63">
        <f t="shared" si="3"/>
        <v>0</v>
      </c>
      <c r="AR127" s="64" t="s">
        <v>1482</v>
      </c>
      <c r="AT127" s="64" t="s">
        <v>149</v>
      </c>
      <c r="AU127" s="64" t="s">
        <v>79</v>
      </c>
      <c r="AY127" s="17" t="s">
        <v>147</v>
      </c>
      <c r="BE127" s="65">
        <f t="shared" si="4"/>
        <v>0</v>
      </c>
      <c r="BF127" s="65">
        <f t="shared" si="5"/>
        <v>0</v>
      </c>
      <c r="BG127" s="65">
        <f t="shared" si="6"/>
        <v>0</v>
      </c>
      <c r="BH127" s="65">
        <f t="shared" si="7"/>
        <v>0</v>
      </c>
      <c r="BI127" s="65">
        <f t="shared" si="8"/>
        <v>0</v>
      </c>
      <c r="BJ127" s="17" t="s">
        <v>77</v>
      </c>
      <c r="BK127" s="65">
        <f t="shared" si="9"/>
        <v>0</v>
      </c>
      <c r="BL127" s="17" t="s">
        <v>1482</v>
      </c>
      <c r="BM127" s="64" t="s">
        <v>1492</v>
      </c>
    </row>
    <row r="128" spans="2:65" s="1" customFormat="1" ht="55.5" customHeight="1" x14ac:dyDescent="0.2">
      <c r="B128" s="21"/>
      <c r="C128" s="152" t="s">
        <v>186</v>
      </c>
      <c r="D128" s="152" t="s">
        <v>149</v>
      </c>
      <c r="E128" s="153" t="s">
        <v>1493</v>
      </c>
      <c r="F128" s="154" t="s">
        <v>1494</v>
      </c>
      <c r="G128" s="155" t="s">
        <v>1481</v>
      </c>
      <c r="H128" s="156">
        <v>1</v>
      </c>
      <c r="I128" s="58"/>
      <c r="J128" s="128">
        <f t="shared" si="0"/>
        <v>0</v>
      </c>
      <c r="K128" s="59"/>
      <c r="L128" s="21"/>
      <c r="M128" s="60" t="s">
        <v>1</v>
      </c>
      <c r="N128" s="61" t="s">
        <v>34</v>
      </c>
      <c r="O128" s="62">
        <v>0</v>
      </c>
      <c r="P128" s="62">
        <f t="shared" si="1"/>
        <v>0</v>
      </c>
      <c r="Q128" s="62">
        <v>0</v>
      </c>
      <c r="R128" s="62">
        <f t="shared" si="2"/>
        <v>0</v>
      </c>
      <c r="S128" s="62">
        <v>0</v>
      </c>
      <c r="T128" s="63">
        <f t="shared" si="3"/>
        <v>0</v>
      </c>
      <c r="AR128" s="64" t="s">
        <v>1482</v>
      </c>
      <c r="AT128" s="64" t="s">
        <v>149</v>
      </c>
      <c r="AU128" s="64" t="s">
        <v>79</v>
      </c>
      <c r="AY128" s="17" t="s">
        <v>147</v>
      </c>
      <c r="BE128" s="65">
        <f t="shared" si="4"/>
        <v>0</v>
      </c>
      <c r="BF128" s="65">
        <f t="shared" si="5"/>
        <v>0</v>
      </c>
      <c r="BG128" s="65">
        <f t="shared" si="6"/>
        <v>0</v>
      </c>
      <c r="BH128" s="65">
        <f t="shared" si="7"/>
        <v>0</v>
      </c>
      <c r="BI128" s="65">
        <f t="shared" si="8"/>
        <v>0</v>
      </c>
      <c r="BJ128" s="17" t="s">
        <v>77</v>
      </c>
      <c r="BK128" s="65">
        <f t="shared" si="9"/>
        <v>0</v>
      </c>
      <c r="BL128" s="17" t="s">
        <v>1482</v>
      </c>
      <c r="BM128" s="64" t="s">
        <v>1495</v>
      </c>
    </row>
    <row r="129" spans="2:65" s="1" customFormat="1" ht="49.15" customHeight="1" x14ac:dyDescent="0.2">
      <c r="B129" s="21"/>
      <c r="C129" s="152" t="s">
        <v>192</v>
      </c>
      <c r="D129" s="152" t="s">
        <v>149</v>
      </c>
      <c r="E129" s="153" t="s">
        <v>1496</v>
      </c>
      <c r="F129" s="154" t="s">
        <v>1497</v>
      </c>
      <c r="G129" s="155" t="s">
        <v>1481</v>
      </c>
      <c r="H129" s="156">
        <v>1</v>
      </c>
      <c r="I129" s="58"/>
      <c r="J129" s="128">
        <f t="shared" si="0"/>
        <v>0</v>
      </c>
      <c r="K129" s="59"/>
      <c r="L129" s="21"/>
      <c r="M129" s="60" t="s">
        <v>1</v>
      </c>
      <c r="N129" s="61" t="s">
        <v>34</v>
      </c>
      <c r="O129" s="62">
        <v>0</v>
      </c>
      <c r="P129" s="62">
        <f t="shared" si="1"/>
        <v>0</v>
      </c>
      <c r="Q129" s="62">
        <v>0</v>
      </c>
      <c r="R129" s="62">
        <f t="shared" si="2"/>
        <v>0</v>
      </c>
      <c r="S129" s="62">
        <v>0</v>
      </c>
      <c r="T129" s="63">
        <f t="shared" si="3"/>
        <v>0</v>
      </c>
      <c r="AR129" s="64" t="s">
        <v>1482</v>
      </c>
      <c r="AT129" s="64" t="s">
        <v>149</v>
      </c>
      <c r="AU129" s="64" t="s">
        <v>79</v>
      </c>
      <c r="AY129" s="17" t="s">
        <v>147</v>
      </c>
      <c r="BE129" s="65">
        <f t="shared" si="4"/>
        <v>0</v>
      </c>
      <c r="BF129" s="65">
        <f t="shared" si="5"/>
        <v>0</v>
      </c>
      <c r="BG129" s="65">
        <f t="shared" si="6"/>
        <v>0</v>
      </c>
      <c r="BH129" s="65">
        <f t="shared" si="7"/>
        <v>0</v>
      </c>
      <c r="BI129" s="65">
        <f t="shared" si="8"/>
        <v>0</v>
      </c>
      <c r="BJ129" s="17" t="s">
        <v>77</v>
      </c>
      <c r="BK129" s="65">
        <f t="shared" si="9"/>
        <v>0</v>
      </c>
      <c r="BL129" s="17" t="s">
        <v>1482</v>
      </c>
      <c r="BM129" s="64" t="s">
        <v>1498</v>
      </c>
    </row>
    <row r="130" spans="2:65" s="1" customFormat="1" ht="62.65" customHeight="1" x14ac:dyDescent="0.2">
      <c r="B130" s="21"/>
      <c r="C130" s="152" t="s">
        <v>196</v>
      </c>
      <c r="D130" s="152" t="s">
        <v>149</v>
      </c>
      <c r="E130" s="153" t="s">
        <v>1499</v>
      </c>
      <c r="F130" s="154" t="s">
        <v>1500</v>
      </c>
      <c r="G130" s="155" t="s">
        <v>1481</v>
      </c>
      <c r="H130" s="156">
        <v>1</v>
      </c>
      <c r="I130" s="58"/>
      <c r="J130" s="128">
        <f t="shared" si="0"/>
        <v>0</v>
      </c>
      <c r="K130" s="59"/>
      <c r="L130" s="21"/>
      <c r="M130" s="60" t="s">
        <v>1</v>
      </c>
      <c r="N130" s="61" t="s">
        <v>34</v>
      </c>
      <c r="O130" s="62">
        <v>0</v>
      </c>
      <c r="P130" s="62">
        <f t="shared" si="1"/>
        <v>0</v>
      </c>
      <c r="Q130" s="62">
        <v>0</v>
      </c>
      <c r="R130" s="62">
        <f t="shared" si="2"/>
        <v>0</v>
      </c>
      <c r="S130" s="62">
        <v>0</v>
      </c>
      <c r="T130" s="63">
        <f t="shared" si="3"/>
        <v>0</v>
      </c>
      <c r="AR130" s="64" t="s">
        <v>1482</v>
      </c>
      <c r="AT130" s="64" t="s">
        <v>149</v>
      </c>
      <c r="AU130" s="64" t="s">
        <v>79</v>
      </c>
      <c r="AY130" s="17" t="s">
        <v>147</v>
      </c>
      <c r="BE130" s="65">
        <f t="shared" si="4"/>
        <v>0</v>
      </c>
      <c r="BF130" s="65">
        <f t="shared" si="5"/>
        <v>0</v>
      </c>
      <c r="BG130" s="65">
        <f t="shared" si="6"/>
        <v>0</v>
      </c>
      <c r="BH130" s="65">
        <f t="shared" si="7"/>
        <v>0</v>
      </c>
      <c r="BI130" s="65">
        <f t="shared" si="8"/>
        <v>0</v>
      </c>
      <c r="BJ130" s="17" t="s">
        <v>77</v>
      </c>
      <c r="BK130" s="65">
        <f t="shared" si="9"/>
        <v>0</v>
      </c>
      <c r="BL130" s="17" t="s">
        <v>1482</v>
      </c>
      <c r="BM130" s="64" t="s">
        <v>1501</v>
      </c>
    </row>
    <row r="131" spans="2:65" s="1" customFormat="1" ht="37.9" customHeight="1" x14ac:dyDescent="0.2">
      <c r="B131" s="21"/>
      <c r="C131" s="152" t="s">
        <v>201</v>
      </c>
      <c r="D131" s="152" t="s">
        <v>149</v>
      </c>
      <c r="E131" s="153" t="s">
        <v>1502</v>
      </c>
      <c r="F131" s="154" t="s">
        <v>1503</v>
      </c>
      <c r="G131" s="155" t="s">
        <v>1481</v>
      </c>
      <c r="H131" s="156">
        <v>1</v>
      </c>
      <c r="I131" s="58"/>
      <c r="J131" s="128">
        <f t="shared" si="0"/>
        <v>0</v>
      </c>
      <c r="K131" s="59"/>
      <c r="L131" s="21"/>
      <c r="M131" s="60" t="s">
        <v>1</v>
      </c>
      <c r="N131" s="61" t="s">
        <v>34</v>
      </c>
      <c r="O131" s="62">
        <v>0</v>
      </c>
      <c r="P131" s="62">
        <f t="shared" si="1"/>
        <v>0</v>
      </c>
      <c r="Q131" s="62">
        <v>0</v>
      </c>
      <c r="R131" s="62">
        <f t="shared" si="2"/>
        <v>0</v>
      </c>
      <c r="S131" s="62">
        <v>0</v>
      </c>
      <c r="T131" s="63">
        <f t="shared" si="3"/>
        <v>0</v>
      </c>
      <c r="AR131" s="64" t="s">
        <v>1482</v>
      </c>
      <c r="AT131" s="64" t="s">
        <v>149</v>
      </c>
      <c r="AU131" s="64" t="s">
        <v>79</v>
      </c>
      <c r="AY131" s="17" t="s">
        <v>147</v>
      </c>
      <c r="BE131" s="65">
        <f t="shared" si="4"/>
        <v>0</v>
      </c>
      <c r="BF131" s="65">
        <f t="shared" si="5"/>
        <v>0</v>
      </c>
      <c r="BG131" s="65">
        <f t="shared" si="6"/>
        <v>0</v>
      </c>
      <c r="BH131" s="65">
        <f t="shared" si="7"/>
        <v>0</v>
      </c>
      <c r="BI131" s="65">
        <f t="shared" si="8"/>
        <v>0</v>
      </c>
      <c r="BJ131" s="17" t="s">
        <v>77</v>
      </c>
      <c r="BK131" s="65">
        <f t="shared" si="9"/>
        <v>0</v>
      </c>
      <c r="BL131" s="17" t="s">
        <v>1482</v>
      </c>
      <c r="BM131" s="64" t="s">
        <v>1504</v>
      </c>
    </row>
    <row r="132" spans="2:65" s="1" customFormat="1" ht="76.349999999999994" customHeight="1" x14ac:dyDescent="0.2">
      <c r="B132" s="21"/>
      <c r="C132" s="152" t="s">
        <v>207</v>
      </c>
      <c r="D132" s="152" t="s">
        <v>149</v>
      </c>
      <c r="E132" s="153" t="s">
        <v>1505</v>
      </c>
      <c r="F132" s="154" t="s">
        <v>1506</v>
      </c>
      <c r="G132" s="155" t="s">
        <v>1481</v>
      </c>
      <c r="H132" s="156">
        <v>1</v>
      </c>
      <c r="I132" s="58"/>
      <c r="J132" s="128">
        <f t="shared" si="0"/>
        <v>0</v>
      </c>
      <c r="K132" s="59"/>
      <c r="L132" s="21"/>
      <c r="M132" s="60" t="s">
        <v>1</v>
      </c>
      <c r="N132" s="61" t="s">
        <v>34</v>
      </c>
      <c r="O132" s="62">
        <v>0</v>
      </c>
      <c r="P132" s="62">
        <f t="shared" si="1"/>
        <v>0</v>
      </c>
      <c r="Q132" s="62">
        <v>0</v>
      </c>
      <c r="R132" s="62">
        <f t="shared" si="2"/>
        <v>0</v>
      </c>
      <c r="S132" s="62">
        <v>0</v>
      </c>
      <c r="T132" s="63">
        <f t="shared" si="3"/>
        <v>0</v>
      </c>
      <c r="AR132" s="64" t="s">
        <v>1482</v>
      </c>
      <c r="AT132" s="64" t="s">
        <v>149</v>
      </c>
      <c r="AU132" s="64" t="s">
        <v>79</v>
      </c>
      <c r="AY132" s="17" t="s">
        <v>147</v>
      </c>
      <c r="BE132" s="65">
        <f t="shared" si="4"/>
        <v>0</v>
      </c>
      <c r="BF132" s="65">
        <f t="shared" si="5"/>
        <v>0</v>
      </c>
      <c r="BG132" s="65">
        <f t="shared" si="6"/>
        <v>0</v>
      </c>
      <c r="BH132" s="65">
        <f t="shared" si="7"/>
        <v>0</v>
      </c>
      <c r="BI132" s="65">
        <f t="shared" si="8"/>
        <v>0</v>
      </c>
      <c r="BJ132" s="17" t="s">
        <v>77</v>
      </c>
      <c r="BK132" s="65">
        <f t="shared" si="9"/>
        <v>0</v>
      </c>
      <c r="BL132" s="17" t="s">
        <v>1482</v>
      </c>
      <c r="BM132" s="64" t="s">
        <v>1507</v>
      </c>
    </row>
    <row r="133" spans="2:65" s="1" customFormat="1" ht="66.75" customHeight="1" x14ac:dyDescent="0.2">
      <c r="B133" s="21"/>
      <c r="C133" s="152" t="s">
        <v>213</v>
      </c>
      <c r="D133" s="152" t="s">
        <v>149</v>
      </c>
      <c r="E133" s="153" t="s">
        <v>1508</v>
      </c>
      <c r="F133" s="154" t="s">
        <v>1509</v>
      </c>
      <c r="G133" s="155" t="s">
        <v>1481</v>
      </c>
      <c r="H133" s="156">
        <v>1</v>
      </c>
      <c r="I133" s="58"/>
      <c r="J133" s="128">
        <f t="shared" si="0"/>
        <v>0</v>
      </c>
      <c r="K133" s="59"/>
      <c r="L133" s="21"/>
      <c r="M133" s="60" t="s">
        <v>1</v>
      </c>
      <c r="N133" s="61" t="s">
        <v>34</v>
      </c>
      <c r="O133" s="62">
        <v>0</v>
      </c>
      <c r="P133" s="62">
        <f t="shared" si="1"/>
        <v>0</v>
      </c>
      <c r="Q133" s="62">
        <v>0</v>
      </c>
      <c r="R133" s="62">
        <f t="shared" si="2"/>
        <v>0</v>
      </c>
      <c r="S133" s="62">
        <v>0</v>
      </c>
      <c r="T133" s="63">
        <f t="shared" si="3"/>
        <v>0</v>
      </c>
      <c r="AR133" s="64" t="s">
        <v>1482</v>
      </c>
      <c r="AT133" s="64" t="s">
        <v>149</v>
      </c>
      <c r="AU133" s="64" t="s">
        <v>79</v>
      </c>
      <c r="AY133" s="17" t="s">
        <v>147</v>
      </c>
      <c r="BE133" s="65">
        <f t="shared" si="4"/>
        <v>0</v>
      </c>
      <c r="BF133" s="65">
        <f t="shared" si="5"/>
        <v>0</v>
      </c>
      <c r="BG133" s="65">
        <f t="shared" si="6"/>
        <v>0</v>
      </c>
      <c r="BH133" s="65">
        <f t="shared" si="7"/>
        <v>0</v>
      </c>
      <c r="BI133" s="65">
        <f t="shared" si="8"/>
        <v>0</v>
      </c>
      <c r="BJ133" s="17" t="s">
        <v>77</v>
      </c>
      <c r="BK133" s="65">
        <f t="shared" si="9"/>
        <v>0</v>
      </c>
      <c r="BL133" s="17" t="s">
        <v>1482</v>
      </c>
      <c r="BM133" s="64" t="s">
        <v>1510</v>
      </c>
    </row>
    <row r="134" spans="2:65" s="1" customFormat="1" ht="66.75" customHeight="1" x14ac:dyDescent="0.2">
      <c r="B134" s="21"/>
      <c r="C134" s="152" t="s">
        <v>8</v>
      </c>
      <c r="D134" s="152" t="s">
        <v>149</v>
      </c>
      <c r="E134" s="153" t="s">
        <v>1511</v>
      </c>
      <c r="F134" s="154" t="s">
        <v>1512</v>
      </c>
      <c r="G134" s="155" t="s">
        <v>1481</v>
      </c>
      <c r="H134" s="156">
        <v>1</v>
      </c>
      <c r="I134" s="58"/>
      <c r="J134" s="128">
        <f t="shared" si="0"/>
        <v>0</v>
      </c>
      <c r="K134" s="59"/>
      <c r="L134" s="21"/>
      <c r="M134" s="60" t="s">
        <v>1</v>
      </c>
      <c r="N134" s="61" t="s">
        <v>34</v>
      </c>
      <c r="O134" s="62">
        <v>0</v>
      </c>
      <c r="P134" s="62">
        <f t="shared" si="1"/>
        <v>0</v>
      </c>
      <c r="Q134" s="62">
        <v>0</v>
      </c>
      <c r="R134" s="62">
        <f t="shared" si="2"/>
        <v>0</v>
      </c>
      <c r="S134" s="62">
        <v>0</v>
      </c>
      <c r="T134" s="63">
        <f t="shared" si="3"/>
        <v>0</v>
      </c>
      <c r="AR134" s="64" t="s">
        <v>1482</v>
      </c>
      <c r="AT134" s="64" t="s">
        <v>149</v>
      </c>
      <c r="AU134" s="64" t="s">
        <v>79</v>
      </c>
      <c r="AY134" s="17" t="s">
        <v>147</v>
      </c>
      <c r="BE134" s="65">
        <f t="shared" si="4"/>
        <v>0</v>
      </c>
      <c r="BF134" s="65">
        <f t="shared" si="5"/>
        <v>0</v>
      </c>
      <c r="BG134" s="65">
        <f t="shared" si="6"/>
        <v>0</v>
      </c>
      <c r="BH134" s="65">
        <f t="shared" si="7"/>
        <v>0</v>
      </c>
      <c r="BI134" s="65">
        <f t="shared" si="8"/>
        <v>0</v>
      </c>
      <c r="BJ134" s="17" t="s">
        <v>77</v>
      </c>
      <c r="BK134" s="65">
        <f t="shared" si="9"/>
        <v>0</v>
      </c>
      <c r="BL134" s="17" t="s">
        <v>1482</v>
      </c>
      <c r="BM134" s="64" t="s">
        <v>1513</v>
      </c>
    </row>
    <row r="135" spans="2:65" s="1" customFormat="1" ht="49.15" customHeight="1" x14ac:dyDescent="0.2">
      <c r="B135" s="21"/>
      <c r="C135" s="152" t="s">
        <v>222</v>
      </c>
      <c r="D135" s="152" t="s">
        <v>149</v>
      </c>
      <c r="E135" s="153" t="s">
        <v>1514</v>
      </c>
      <c r="F135" s="154" t="s">
        <v>1651</v>
      </c>
      <c r="G135" s="155" t="s">
        <v>1481</v>
      </c>
      <c r="H135" s="156">
        <v>1</v>
      </c>
      <c r="I135" s="58"/>
      <c r="J135" s="128">
        <f t="shared" si="0"/>
        <v>0</v>
      </c>
      <c r="K135" s="59"/>
      <c r="L135" s="21"/>
      <c r="M135" s="60" t="s">
        <v>1</v>
      </c>
      <c r="N135" s="61" t="s">
        <v>34</v>
      </c>
      <c r="O135" s="62">
        <v>0</v>
      </c>
      <c r="P135" s="62">
        <f t="shared" si="1"/>
        <v>0</v>
      </c>
      <c r="Q135" s="62">
        <v>0</v>
      </c>
      <c r="R135" s="62">
        <f t="shared" si="2"/>
        <v>0</v>
      </c>
      <c r="S135" s="62">
        <v>0</v>
      </c>
      <c r="T135" s="63">
        <f t="shared" si="3"/>
        <v>0</v>
      </c>
      <c r="AR135" s="64" t="s">
        <v>1482</v>
      </c>
      <c r="AT135" s="64" t="s">
        <v>149</v>
      </c>
      <c r="AU135" s="64" t="s">
        <v>79</v>
      </c>
      <c r="AY135" s="17" t="s">
        <v>147</v>
      </c>
      <c r="BE135" s="65">
        <f t="shared" si="4"/>
        <v>0</v>
      </c>
      <c r="BF135" s="65">
        <f t="shared" si="5"/>
        <v>0</v>
      </c>
      <c r="BG135" s="65">
        <f t="shared" si="6"/>
        <v>0</v>
      </c>
      <c r="BH135" s="65">
        <f t="shared" si="7"/>
        <v>0</v>
      </c>
      <c r="BI135" s="65">
        <f t="shared" si="8"/>
        <v>0</v>
      </c>
      <c r="BJ135" s="17" t="s">
        <v>77</v>
      </c>
      <c r="BK135" s="65">
        <f t="shared" si="9"/>
        <v>0</v>
      </c>
      <c r="BL135" s="17" t="s">
        <v>1482</v>
      </c>
      <c r="BM135" s="64" t="s">
        <v>1515</v>
      </c>
    </row>
    <row r="136" spans="2:65" s="1" customFormat="1" ht="24.2" customHeight="1" x14ac:dyDescent="0.2">
      <c r="B136" s="21"/>
      <c r="C136" s="152" t="s">
        <v>235</v>
      </c>
      <c r="D136" s="152" t="s">
        <v>149</v>
      </c>
      <c r="E136" s="153" t="s">
        <v>1516</v>
      </c>
      <c r="F136" s="154" t="s">
        <v>1517</v>
      </c>
      <c r="G136" s="155" t="s">
        <v>1481</v>
      </c>
      <c r="H136" s="156">
        <v>1</v>
      </c>
      <c r="I136" s="58"/>
      <c r="J136" s="128">
        <f t="shared" si="0"/>
        <v>0</v>
      </c>
      <c r="K136" s="59"/>
      <c r="L136" s="21"/>
      <c r="M136" s="60" t="s">
        <v>1</v>
      </c>
      <c r="N136" s="61" t="s">
        <v>34</v>
      </c>
      <c r="O136" s="62">
        <v>0</v>
      </c>
      <c r="P136" s="62">
        <f t="shared" si="1"/>
        <v>0</v>
      </c>
      <c r="Q136" s="62">
        <v>0</v>
      </c>
      <c r="R136" s="62">
        <f t="shared" si="2"/>
        <v>0</v>
      </c>
      <c r="S136" s="62">
        <v>0</v>
      </c>
      <c r="T136" s="63">
        <f t="shared" si="3"/>
        <v>0</v>
      </c>
      <c r="AR136" s="64" t="s">
        <v>1482</v>
      </c>
      <c r="AT136" s="64" t="s">
        <v>149</v>
      </c>
      <c r="AU136" s="64" t="s">
        <v>79</v>
      </c>
      <c r="AY136" s="17" t="s">
        <v>147</v>
      </c>
      <c r="BE136" s="65">
        <f t="shared" si="4"/>
        <v>0</v>
      </c>
      <c r="BF136" s="65">
        <f t="shared" si="5"/>
        <v>0</v>
      </c>
      <c r="BG136" s="65">
        <f t="shared" si="6"/>
        <v>0</v>
      </c>
      <c r="BH136" s="65">
        <f t="shared" si="7"/>
        <v>0</v>
      </c>
      <c r="BI136" s="65">
        <f t="shared" si="8"/>
        <v>0</v>
      </c>
      <c r="BJ136" s="17" t="s">
        <v>77</v>
      </c>
      <c r="BK136" s="65">
        <f t="shared" si="9"/>
        <v>0</v>
      </c>
      <c r="BL136" s="17" t="s">
        <v>1482</v>
      </c>
      <c r="BM136" s="64" t="s">
        <v>1518</v>
      </c>
    </row>
    <row r="137" spans="2:65" s="1" customFormat="1" ht="24.2" customHeight="1" x14ac:dyDescent="0.2">
      <c r="B137" s="21"/>
      <c r="C137" s="152" t="s">
        <v>242</v>
      </c>
      <c r="D137" s="152" t="s">
        <v>149</v>
      </c>
      <c r="E137" s="153" t="s">
        <v>1519</v>
      </c>
      <c r="F137" s="154" t="s">
        <v>1520</v>
      </c>
      <c r="G137" s="155" t="s">
        <v>1481</v>
      </c>
      <c r="H137" s="156">
        <v>1</v>
      </c>
      <c r="I137" s="58"/>
      <c r="J137" s="128">
        <f t="shared" si="0"/>
        <v>0</v>
      </c>
      <c r="K137" s="59"/>
      <c r="L137" s="21"/>
      <c r="M137" s="60" t="s">
        <v>1</v>
      </c>
      <c r="N137" s="61" t="s">
        <v>34</v>
      </c>
      <c r="O137" s="62">
        <v>0</v>
      </c>
      <c r="P137" s="62">
        <f t="shared" si="1"/>
        <v>0</v>
      </c>
      <c r="Q137" s="62">
        <v>0</v>
      </c>
      <c r="R137" s="62">
        <f t="shared" si="2"/>
        <v>0</v>
      </c>
      <c r="S137" s="62">
        <v>0</v>
      </c>
      <c r="T137" s="63">
        <f t="shared" si="3"/>
        <v>0</v>
      </c>
      <c r="AR137" s="64" t="s">
        <v>1482</v>
      </c>
      <c r="AT137" s="64" t="s">
        <v>149</v>
      </c>
      <c r="AU137" s="64" t="s">
        <v>79</v>
      </c>
      <c r="AY137" s="17" t="s">
        <v>147</v>
      </c>
      <c r="BE137" s="65">
        <f t="shared" si="4"/>
        <v>0</v>
      </c>
      <c r="BF137" s="65">
        <f t="shared" si="5"/>
        <v>0</v>
      </c>
      <c r="BG137" s="65">
        <f t="shared" si="6"/>
        <v>0</v>
      </c>
      <c r="BH137" s="65">
        <f t="shared" si="7"/>
        <v>0</v>
      </c>
      <c r="BI137" s="65">
        <f t="shared" si="8"/>
        <v>0</v>
      </c>
      <c r="BJ137" s="17" t="s">
        <v>77</v>
      </c>
      <c r="BK137" s="65">
        <f t="shared" si="9"/>
        <v>0</v>
      </c>
      <c r="BL137" s="17" t="s">
        <v>1482</v>
      </c>
      <c r="BM137" s="64" t="s">
        <v>1521</v>
      </c>
    </row>
    <row r="138" spans="2:65" s="11" customFormat="1" ht="22.9" customHeight="1" x14ac:dyDescent="0.2">
      <c r="B138" s="51"/>
      <c r="D138" s="52" t="s">
        <v>68</v>
      </c>
      <c r="E138" s="151" t="s">
        <v>1522</v>
      </c>
      <c r="F138" s="151" t="s">
        <v>1523</v>
      </c>
      <c r="J138" s="127">
        <f>BK138</f>
        <v>0</v>
      </c>
      <c r="L138" s="51"/>
      <c r="M138" s="53"/>
      <c r="P138" s="54">
        <f>SUM(P139:P147)</f>
        <v>0</v>
      </c>
      <c r="R138" s="54">
        <f>SUM(R139:R147)</f>
        <v>0</v>
      </c>
      <c r="T138" s="55">
        <f>SUM(T139:T147)</f>
        <v>0</v>
      </c>
      <c r="AR138" s="52" t="s">
        <v>171</v>
      </c>
      <c r="AT138" s="56" t="s">
        <v>68</v>
      </c>
      <c r="AU138" s="56" t="s">
        <v>77</v>
      </c>
      <c r="AY138" s="52" t="s">
        <v>147</v>
      </c>
      <c r="BK138" s="57">
        <f>SUM(BK139:BK147)</f>
        <v>0</v>
      </c>
    </row>
    <row r="139" spans="2:65" s="1" customFormat="1" ht="76.349999999999994" customHeight="1" x14ac:dyDescent="0.2">
      <c r="B139" s="21"/>
      <c r="C139" s="152" t="s">
        <v>247</v>
      </c>
      <c r="D139" s="152" t="s">
        <v>149</v>
      </c>
      <c r="E139" s="153" t="s">
        <v>1524</v>
      </c>
      <c r="F139" s="154" t="s">
        <v>1525</v>
      </c>
      <c r="G139" s="155" t="s">
        <v>1481</v>
      </c>
      <c r="H139" s="156">
        <v>1</v>
      </c>
      <c r="I139" s="58"/>
      <c r="J139" s="128">
        <f t="shared" si="0"/>
        <v>0</v>
      </c>
      <c r="K139" s="59"/>
      <c r="L139" s="21"/>
      <c r="M139" s="60" t="s">
        <v>1</v>
      </c>
      <c r="N139" s="61" t="s">
        <v>34</v>
      </c>
      <c r="O139" s="62">
        <v>0</v>
      </c>
      <c r="P139" s="62">
        <f t="shared" ref="P139:P147" si="10">O139*H139</f>
        <v>0</v>
      </c>
      <c r="Q139" s="62">
        <v>0</v>
      </c>
      <c r="R139" s="62">
        <f t="shared" ref="R139:R147" si="11">Q139*H139</f>
        <v>0</v>
      </c>
      <c r="S139" s="62">
        <v>0</v>
      </c>
      <c r="T139" s="63">
        <f t="shared" ref="T139:T147" si="12">S139*H139</f>
        <v>0</v>
      </c>
      <c r="AR139" s="64" t="s">
        <v>1482</v>
      </c>
      <c r="AT139" s="64" t="s">
        <v>149</v>
      </c>
      <c r="AU139" s="64" t="s">
        <v>79</v>
      </c>
      <c r="AY139" s="17" t="s">
        <v>147</v>
      </c>
      <c r="BE139" s="65">
        <f t="shared" ref="BE139:BE147" si="13">IF(N139="základní",J139,0)</f>
        <v>0</v>
      </c>
      <c r="BF139" s="65">
        <f t="shared" ref="BF139:BF147" si="14">IF(N139="snížená",J139,0)</f>
        <v>0</v>
      </c>
      <c r="BG139" s="65">
        <f t="shared" ref="BG139:BG147" si="15">IF(N139="zákl. přenesená",J139,0)</f>
        <v>0</v>
      </c>
      <c r="BH139" s="65">
        <f t="shared" ref="BH139:BH147" si="16">IF(N139="sníž. přenesená",J139,0)</f>
        <v>0</v>
      </c>
      <c r="BI139" s="65">
        <f t="shared" ref="BI139:BI147" si="17">IF(N139="nulová",J139,0)</f>
        <v>0</v>
      </c>
      <c r="BJ139" s="17" t="s">
        <v>77</v>
      </c>
      <c r="BK139" s="65">
        <f t="shared" ref="BK139:BK147" si="18">ROUND(I139*H139,2)</f>
        <v>0</v>
      </c>
      <c r="BL139" s="17" t="s">
        <v>1482</v>
      </c>
      <c r="BM139" s="64" t="s">
        <v>1526</v>
      </c>
    </row>
    <row r="140" spans="2:65" s="1" customFormat="1" ht="76.349999999999994" customHeight="1" x14ac:dyDescent="0.2">
      <c r="B140" s="21"/>
      <c r="C140" s="152" t="s">
        <v>254</v>
      </c>
      <c r="D140" s="152" t="s">
        <v>149</v>
      </c>
      <c r="E140" s="153" t="s">
        <v>1527</v>
      </c>
      <c r="F140" s="154" t="s">
        <v>1528</v>
      </c>
      <c r="G140" s="155" t="s">
        <v>1481</v>
      </c>
      <c r="H140" s="156">
        <v>1</v>
      </c>
      <c r="I140" s="58"/>
      <c r="J140" s="128">
        <f t="shared" si="0"/>
        <v>0</v>
      </c>
      <c r="K140" s="59"/>
      <c r="L140" s="21"/>
      <c r="M140" s="60" t="s">
        <v>1</v>
      </c>
      <c r="N140" s="61" t="s">
        <v>34</v>
      </c>
      <c r="O140" s="62">
        <v>0</v>
      </c>
      <c r="P140" s="62">
        <f t="shared" si="10"/>
        <v>0</v>
      </c>
      <c r="Q140" s="62">
        <v>0</v>
      </c>
      <c r="R140" s="62">
        <f t="shared" si="11"/>
        <v>0</v>
      </c>
      <c r="S140" s="62">
        <v>0</v>
      </c>
      <c r="T140" s="63">
        <f t="shared" si="12"/>
        <v>0</v>
      </c>
      <c r="AR140" s="64" t="s">
        <v>1482</v>
      </c>
      <c r="AT140" s="64" t="s">
        <v>149</v>
      </c>
      <c r="AU140" s="64" t="s">
        <v>79</v>
      </c>
      <c r="AY140" s="17" t="s">
        <v>147</v>
      </c>
      <c r="BE140" s="65">
        <f t="shared" si="13"/>
        <v>0</v>
      </c>
      <c r="BF140" s="65">
        <f t="shared" si="14"/>
        <v>0</v>
      </c>
      <c r="BG140" s="65">
        <f t="shared" si="15"/>
        <v>0</v>
      </c>
      <c r="BH140" s="65">
        <f t="shared" si="16"/>
        <v>0</v>
      </c>
      <c r="BI140" s="65">
        <f t="shared" si="17"/>
        <v>0</v>
      </c>
      <c r="BJ140" s="17" t="s">
        <v>77</v>
      </c>
      <c r="BK140" s="65">
        <f t="shared" si="18"/>
        <v>0</v>
      </c>
      <c r="BL140" s="17" t="s">
        <v>1482</v>
      </c>
      <c r="BM140" s="64" t="s">
        <v>1529</v>
      </c>
    </row>
    <row r="141" spans="2:65" s="1" customFormat="1" ht="66.75" customHeight="1" x14ac:dyDescent="0.2">
      <c r="B141" s="21"/>
      <c r="C141" s="152" t="s">
        <v>262</v>
      </c>
      <c r="D141" s="152" t="s">
        <v>149</v>
      </c>
      <c r="E141" s="153" t="s">
        <v>1530</v>
      </c>
      <c r="F141" s="154" t="s">
        <v>1531</v>
      </c>
      <c r="G141" s="155" t="s">
        <v>1481</v>
      </c>
      <c r="H141" s="156">
        <v>1</v>
      </c>
      <c r="I141" s="58"/>
      <c r="J141" s="128">
        <f t="shared" si="0"/>
        <v>0</v>
      </c>
      <c r="K141" s="59"/>
      <c r="L141" s="21"/>
      <c r="M141" s="60" t="s">
        <v>1</v>
      </c>
      <c r="N141" s="61" t="s">
        <v>34</v>
      </c>
      <c r="O141" s="62">
        <v>0</v>
      </c>
      <c r="P141" s="62">
        <f t="shared" si="10"/>
        <v>0</v>
      </c>
      <c r="Q141" s="62">
        <v>0</v>
      </c>
      <c r="R141" s="62">
        <f t="shared" si="11"/>
        <v>0</v>
      </c>
      <c r="S141" s="62">
        <v>0</v>
      </c>
      <c r="T141" s="63">
        <f t="shared" si="12"/>
        <v>0</v>
      </c>
      <c r="AR141" s="64" t="s">
        <v>1482</v>
      </c>
      <c r="AT141" s="64" t="s">
        <v>149</v>
      </c>
      <c r="AU141" s="64" t="s">
        <v>79</v>
      </c>
      <c r="AY141" s="17" t="s">
        <v>147</v>
      </c>
      <c r="BE141" s="65">
        <f t="shared" si="13"/>
        <v>0</v>
      </c>
      <c r="BF141" s="65">
        <f t="shared" si="14"/>
        <v>0</v>
      </c>
      <c r="BG141" s="65">
        <f t="shared" si="15"/>
        <v>0</v>
      </c>
      <c r="BH141" s="65">
        <f t="shared" si="16"/>
        <v>0</v>
      </c>
      <c r="BI141" s="65">
        <f t="shared" si="17"/>
        <v>0</v>
      </c>
      <c r="BJ141" s="17" t="s">
        <v>77</v>
      </c>
      <c r="BK141" s="65">
        <f t="shared" si="18"/>
        <v>0</v>
      </c>
      <c r="BL141" s="17" t="s">
        <v>1482</v>
      </c>
      <c r="BM141" s="64" t="s">
        <v>1532</v>
      </c>
    </row>
    <row r="142" spans="2:65" s="1" customFormat="1" ht="24.2" customHeight="1" x14ac:dyDescent="0.2">
      <c r="B142" s="21"/>
      <c r="C142" s="152" t="s">
        <v>268</v>
      </c>
      <c r="D142" s="152" t="s">
        <v>149</v>
      </c>
      <c r="E142" s="153" t="s">
        <v>1533</v>
      </c>
      <c r="F142" s="154" t="s">
        <v>1534</v>
      </c>
      <c r="G142" s="155" t="s">
        <v>1481</v>
      </c>
      <c r="H142" s="156">
        <v>1</v>
      </c>
      <c r="I142" s="58"/>
      <c r="J142" s="128">
        <f t="shared" si="0"/>
        <v>0</v>
      </c>
      <c r="K142" s="59"/>
      <c r="L142" s="21"/>
      <c r="M142" s="60" t="s">
        <v>1</v>
      </c>
      <c r="N142" s="61" t="s">
        <v>34</v>
      </c>
      <c r="O142" s="62">
        <v>0</v>
      </c>
      <c r="P142" s="62">
        <f t="shared" si="10"/>
        <v>0</v>
      </c>
      <c r="Q142" s="62">
        <v>0</v>
      </c>
      <c r="R142" s="62">
        <f t="shared" si="11"/>
        <v>0</v>
      </c>
      <c r="S142" s="62">
        <v>0</v>
      </c>
      <c r="T142" s="63">
        <f t="shared" si="12"/>
        <v>0</v>
      </c>
      <c r="AR142" s="64" t="s">
        <v>1482</v>
      </c>
      <c r="AT142" s="64" t="s">
        <v>149</v>
      </c>
      <c r="AU142" s="64" t="s">
        <v>79</v>
      </c>
      <c r="AY142" s="17" t="s">
        <v>147</v>
      </c>
      <c r="BE142" s="65">
        <f t="shared" si="13"/>
        <v>0</v>
      </c>
      <c r="BF142" s="65">
        <f t="shared" si="14"/>
        <v>0</v>
      </c>
      <c r="BG142" s="65">
        <f t="shared" si="15"/>
        <v>0</v>
      </c>
      <c r="BH142" s="65">
        <f t="shared" si="16"/>
        <v>0</v>
      </c>
      <c r="BI142" s="65">
        <f t="shared" si="17"/>
        <v>0</v>
      </c>
      <c r="BJ142" s="17" t="s">
        <v>77</v>
      </c>
      <c r="BK142" s="65">
        <f t="shared" si="18"/>
        <v>0</v>
      </c>
      <c r="BL142" s="17" t="s">
        <v>1482</v>
      </c>
      <c r="BM142" s="64" t="s">
        <v>1535</v>
      </c>
    </row>
    <row r="143" spans="2:65" s="1" customFormat="1" ht="24.2" customHeight="1" x14ac:dyDescent="0.2">
      <c r="B143" s="21"/>
      <c r="C143" s="152" t="s">
        <v>273</v>
      </c>
      <c r="D143" s="152" t="s">
        <v>149</v>
      </c>
      <c r="E143" s="153" t="s">
        <v>1536</v>
      </c>
      <c r="F143" s="154" t="s">
        <v>1537</v>
      </c>
      <c r="G143" s="155" t="s">
        <v>1481</v>
      </c>
      <c r="H143" s="156">
        <v>1</v>
      </c>
      <c r="I143" s="58"/>
      <c r="J143" s="128">
        <f t="shared" si="0"/>
        <v>0</v>
      </c>
      <c r="K143" s="59"/>
      <c r="L143" s="21"/>
      <c r="M143" s="60" t="s">
        <v>1</v>
      </c>
      <c r="N143" s="61" t="s">
        <v>34</v>
      </c>
      <c r="O143" s="62">
        <v>0</v>
      </c>
      <c r="P143" s="62">
        <f t="shared" si="10"/>
        <v>0</v>
      </c>
      <c r="Q143" s="62">
        <v>0</v>
      </c>
      <c r="R143" s="62">
        <f t="shared" si="11"/>
        <v>0</v>
      </c>
      <c r="S143" s="62">
        <v>0</v>
      </c>
      <c r="T143" s="63">
        <f t="shared" si="12"/>
        <v>0</v>
      </c>
      <c r="AR143" s="64" t="s">
        <v>1482</v>
      </c>
      <c r="AT143" s="64" t="s">
        <v>149</v>
      </c>
      <c r="AU143" s="64" t="s">
        <v>79</v>
      </c>
      <c r="AY143" s="17" t="s">
        <v>147</v>
      </c>
      <c r="BE143" s="65">
        <f t="shared" si="13"/>
        <v>0</v>
      </c>
      <c r="BF143" s="65">
        <f t="shared" si="14"/>
        <v>0</v>
      </c>
      <c r="BG143" s="65">
        <f t="shared" si="15"/>
        <v>0</v>
      </c>
      <c r="BH143" s="65">
        <f t="shared" si="16"/>
        <v>0</v>
      </c>
      <c r="BI143" s="65">
        <f t="shared" si="17"/>
        <v>0</v>
      </c>
      <c r="BJ143" s="17" t="s">
        <v>77</v>
      </c>
      <c r="BK143" s="65">
        <f t="shared" si="18"/>
        <v>0</v>
      </c>
      <c r="BL143" s="17" t="s">
        <v>1482</v>
      </c>
      <c r="BM143" s="64" t="s">
        <v>1538</v>
      </c>
    </row>
    <row r="144" spans="2:65" s="1" customFormat="1" ht="49.15" customHeight="1" x14ac:dyDescent="0.2">
      <c r="B144" s="21"/>
      <c r="C144" s="152" t="s">
        <v>7</v>
      </c>
      <c r="D144" s="152" t="s">
        <v>149</v>
      </c>
      <c r="E144" s="153" t="s">
        <v>1539</v>
      </c>
      <c r="F144" s="154" t="s">
        <v>1540</v>
      </c>
      <c r="G144" s="155" t="s">
        <v>1481</v>
      </c>
      <c r="H144" s="156">
        <v>1</v>
      </c>
      <c r="I144" s="58"/>
      <c r="J144" s="128">
        <f t="shared" si="0"/>
        <v>0</v>
      </c>
      <c r="K144" s="59"/>
      <c r="L144" s="21"/>
      <c r="M144" s="60" t="s">
        <v>1</v>
      </c>
      <c r="N144" s="61" t="s">
        <v>34</v>
      </c>
      <c r="O144" s="62">
        <v>0</v>
      </c>
      <c r="P144" s="62">
        <f t="shared" si="10"/>
        <v>0</v>
      </c>
      <c r="Q144" s="62">
        <v>0</v>
      </c>
      <c r="R144" s="62">
        <f t="shared" si="11"/>
        <v>0</v>
      </c>
      <c r="S144" s="62">
        <v>0</v>
      </c>
      <c r="T144" s="63">
        <f t="shared" si="12"/>
        <v>0</v>
      </c>
      <c r="AR144" s="64" t="s">
        <v>1482</v>
      </c>
      <c r="AT144" s="64" t="s">
        <v>149</v>
      </c>
      <c r="AU144" s="64" t="s">
        <v>79</v>
      </c>
      <c r="AY144" s="17" t="s">
        <v>147</v>
      </c>
      <c r="BE144" s="65">
        <f t="shared" si="13"/>
        <v>0</v>
      </c>
      <c r="BF144" s="65">
        <f t="shared" si="14"/>
        <v>0</v>
      </c>
      <c r="BG144" s="65">
        <f t="shared" si="15"/>
        <v>0</v>
      </c>
      <c r="BH144" s="65">
        <f t="shared" si="16"/>
        <v>0</v>
      </c>
      <c r="BI144" s="65">
        <f t="shared" si="17"/>
        <v>0</v>
      </c>
      <c r="BJ144" s="17" t="s">
        <v>77</v>
      </c>
      <c r="BK144" s="65">
        <f t="shared" si="18"/>
        <v>0</v>
      </c>
      <c r="BL144" s="17" t="s">
        <v>1482</v>
      </c>
      <c r="BM144" s="64" t="s">
        <v>1541</v>
      </c>
    </row>
    <row r="145" spans="2:65" s="1" customFormat="1" ht="33" customHeight="1" x14ac:dyDescent="0.2">
      <c r="B145" s="21"/>
      <c r="C145" s="152" t="s">
        <v>281</v>
      </c>
      <c r="D145" s="152" t="s">
        <v>149</v>
      </c>
      <c r="E145" s="153" t="s">
        <v>1542</v>
      </c>
      <c r="F145" s="154" t="s">
        <v>1543</v>
      </c>
      <c r="G145" s="155" t="s">
        <v>1481</v>
      </c>
      <c r="H145" s="156">
        <v>1</v>
      </c>
      <c r="I145" s="58"/>
      <c r="J145" s="128">
        <f t="shared" si="0"/>
        <v>0</v>
      </c>
      <c r="K145" s="59"/>
      <c r="L145" s="21"/>
      <c r="M145" s="60" t="s">
        <v>1</v>
      </c>
      <c r="N145" s="61" t="s">
        <v>34</v>
      </c>
      <c r="O145" s="62">
        <v>0</v>
      </c>
      <c r="P145" s="62">
        <f t="shared" si="10"/>
        <v>0</v>
      </c>
      <c r="Q145" s="62">
        <v>0</v>
      </c>
      <c r="R145" s="62">
        <f t="shared" si="11"/>
        <v>0</v>
      </c>
      <c r="S145" s="62">
        <v>0</v>
      </c>
      <c r="T145" s="63">
        <f t="shared" si="12"/>
        <v>0</v>
      </c>
      <c r="AR145" s="64" t="s">
        <v>1482</v>
      </c>
      <c r="AT145" s="64" t="s">
        <v>149</v>
      </c>
      <c r="AU145" s="64" t="s">
        <v>79</v>
      </c>
      <c r="AY145" s="17" t="s">
        <v>147</v>
      </c>
      <c r="BE145" s="65">
        <f t="shared" si="13"/>
        <v>0</v>
      </c>
      <c r="BF145" s="65">
        <f t="shared" si="14"/>
        <v>0</v>
      </c>
      <c r="BG145" s="65">
        <f t="shared" si="15"/>
        <v>0</v>
      </c>
      <c r="BH145" s="65">
        <f t="shared" si="16"/>
        <v>0</v>
      </c>
      <c r="BI145" s="65">
        <f t="shared" si="17"/>
        <v>0</v>
      </c>
      <c r="BJ145" s="17" t="s">
        <v>77</v>
      </c>
      <c r="BK145" s="65">
        <f t="shared" si="18"/>
        <v>0</v>
      </c>
      <c r="BL145" s="17" t="s">
        <v>1482</v>
      </c>
      <c r="BM145" s="64" t="s">
        <v>1544</v>
      </c>
    </row>
    <row r="146" spans="2:65" s="1" customFormat="1" ht="49.15" customHeight="1" x14ac:dyDescent="0.2">
      <c r="B146" s="21"/>
      <c r="C146" s="152" t="s">
        <v>287</v>
      </c>
      <c r="D146" s="152" t="s">
        <v>149</v>
      </c>
      <c r="E146" s="153" t="s">
        <v>1545</v>
      </c>
      <c r="F146" s="154" t="s">
        <v>1546</v>
      </c>
      <c r="G146" s="155" t="s">
        <v>1481</v>
      </c>
      <c r="H146" s="156">
        <v>1</v>
      </c>
      <c r="I146" s="58"/>
      <c r="J146" s="128">
        <f t="shared" si="0"/>
        <v>0</v>
      </c>
      <c r="K146" s="59"/>
      <c r="L146" s="21"/>
      <c r="M146" s="60" t="s">
        <v>1</v>
      </c>
      <c r="N146" s="61" t="s">
        <v>34</v>
      </c>
      <c r="O146" s="62">
        <v>0</v>
      </c>
      <c r="P146" s="62">
        <f t="shared" si="10"/>
        <v>0</v>
      </c>
      <c r="Q146" s="62">
        <v>0</v>
      </c>
      <c r="R146" s="62">
        <f t="shared" si="11"/>
        <v>0</v>
      </c>
      <c r="S146" s="62">
        <v>0</v>
      </c>
      <c r="T146" s="63">
        <f t="shared" si="12"/>
        <v>0</v>
      </c>
      <c r="AR146" s="64" t="s">
        <v>1482</v>
      </c>
      <c r="AT146" s="64" t="s">
        <v>149</v>
      </c>
      <c r="AU146" s="64" t="s">
        <v>79</v>
      </c>
      <c r="AY146" s="17" t="s">
        <v>147</v>
      </c>
      <c r="BE146" s="65">
        <f t="shared" si="13"/>
        <v>0</v>
      </c>
      <c r="BF146" s="65">
        <f t="shared" si="14"/>
        <v>0</v>
      </c>
      <c r="BG146" s="65">
        <f t="shared" si="15"/>
        <v>0</v>
      </c>
      <c r="BH146" s="65">
        <f t="shared" si="16"/>
        <v>0</v>
      </c>
      <c r="BI146" s="65">
        <f t="shared" si="17"/>
        <v>0</v>
      </c>
      <c r="BJ146" s="17" t="s">
        <v>77</v>
      </c>
      <c r="BK146" s="65">
        <f t="shared" si="18"/>
        <v>0</v>
      </c>
      <c r="BL146" s="17" t="s">
        <v>1482</v>
      </c>
      <c r="BM146" s="64" t="s">
        <v>1547</v>
      </c>
    </row>
    <row r="147" spans="2:65" s="1" customFormat="1" ht="44.25" customHeight="1" x14ac:dyDescent="0.2">
      <c r="B147" s="21"/>
      <c r="C147" s="152" t="s">
        <v>292</v>
      </c>
      <c r="D147" s="152" t="s">
        <v>149</v>
      </c>
      <c r="E147" s="153" t="s">
        <v>1548</v>
      </c>
      <c r="F147" s="154" t="s">
        <v>1549</v>
      </c>
      <c r="G147" s="155" t="s">
        <v>1481</v>
      </c>
      <c r="H147" s="156">
        <v>1</v>
      </c>
      <c r="I147" s="58"/>
      <c r="J147" s="128">
        <f t="shared" si="0"/>
        <v>0</v>
      </c>
      <c r="K147" s="59"/>
      <c r="L147" s="21"/>
      <c r="M147" s="60" t="s">
        <v>1</v>
      </c>
      <c r="N147" s="61" t="s">
        <v>34</v>
      </c>
      <c r="O147" s="62">
        <v>0</v>
      </c>
      <c r="P147" s="62">
        <f t="shared" si="10"/>
        <v>0</v>
      </c>
      <c r="Q147" s="62">
        <v>0</v>
      </c>
      <c r="R147" s="62">
        <f t="shared" si="11"/>
        <v>0</v>
      </c>
      <c r="S147" s="62">
        <v>0</v>
      </c>
      <c r="T147" s="63">
        <f t="shared" si="12"/>
        <v>0</v>
      </c>
      <c r="AR147" s="64" t="s">
        <v>1482</v>
      </c>
      <c r="AT147" s="64" t="s">
        <v>149</v>
      </c>
      <c r="AU147" s="64" t="s">
        <v>79</v>
      </c>
      <c r="AY147" s="17" t="s">
        <v>147</v>
      </c>
      <c r="BE147" s="65">
        <f t="shared" si="13"/>
        <v>0</v>
      </c>
      <c r="BF147" s="65">
        <f t="shared" si="14"/>
        <v>0</v>
      </c>
      <c r="BG147" s="65">
        <f t="shared" si="15"/>
        <v>0</v>
      </c>
      <c r="BH147" s="65">
        <f t="shared" si="16"/>
        <v>0</v>
      </c>
      <c r="BI147" s="65">
        <f t="shared" si="17"/>
        <v>0</v>
      </c>
      <c r="BJ147" s="17" t="s">
        <v>77</v>
      </c>
      <c r="BK147" s="65">
        <f t="shared" si="18"/>
        <v>0</v>
      </c>
      <c r="BL147" s="17" t="s">
        <v>1482</v>
      </c>
      <c r="BM147" s="64" t="s">
        <v>1550</v>
      </c>
    </row>
    <row r="148" spans="2:65" s="11" customFormat="1" ht="22.9" customHeight="1" x14ac:dyDescent="0.2">
      <c r="B148" s="51"/>
      <c r="D148" s="52" t="s">
        <v>68</v>
      </c>
      <c r="E148" s="151" t="s">
        <v>1551</v>
      </c>
      <c r="F148" s="151" t="s">
        <v>1552</v>
      </c>
      <c r="J148" s="127">
        <f>BK148</f>
        <v>0</v>
      </c>
      <c r="L148" s="51"/>
      <c r="M148" s="53"/>
      <c r="P148" s="54">
        <f>SUM(P149:P178)</f>
        <v>0</v>
      </c>
      <c r="R148" s="54">
        <f>SUM(R149:R178)</f>
        <v>0</v>
      </c>
      <c r="T148" s="55">
        <f>SUM(T149:T178)</f>
        <v>0</v>
      </c>
      <c r="AR148" s="52" t="s">
        <v>171</v>
      </c>
      <c r="AT148" s="56" t="s">
        <v>68</v>
      </c>
      <c r="AU148" s="56" t="s">
        <v>77</v>
      </c>
      <c r="AY148" s="52" t="s">
        <v>147</v>
      </c>
      <c r="BK148" s="57">
        <f>SUM(BK149:BK178)</f>
        <v>0</v>
      </c>
    </row>
    <row r="149" spans="2:65" s="1" customFormat="1" ht="66.75" customHeight="1" x14ac:dyDescent="0.2">
      <c r="B149" s="21"/>
      <c r="C149" s="152" t="s">
        <v>298</v>
      </c>
      <c r="D149" s="152" t="s">
        <v>149</v>
      </c>
      <c r="E149" s="153" t="s">
        <v>1553</v>
      </c>
      <c r="F149" s="154" t="s">
        <v>1554</v>
      </c>
      <c r="G149" s="155" t="s">
        <v>1481</v>
      </c>
      <c r="H149" s="156">
        <v>1</v>
      </c>
      <c r="I149" s="58"/>
      <c r="J149" s="128">
        <f t="shared" si="0"/>
        <v>0</v>
      </c>
      <c r="K149" s="59"/>
      <c r="L149" s="21"/>
      <c r="M149" s="60" t="s">
        <v>1</v>
      </c>
      <c r="N149" s="61" t="s">
        <v>34</v>
      </c>
      <c r="O149" s="62">
        <v>0</v>
      </c>
      <c r="P149" s="62">
        <f t="shared" ref="P149:P178" si="19">O149*H149</f>
        <v>0</v>
      </c>
      <c r="Q149" s="62">
        <v>0</v>
      </c>
      <c r="R149" s="62">
        <f t="shared" ref="R149:R178" si="20">Q149*H149</f>
        <v>0</v>
      </c>
      <c r="S149" s="62">
        <v>0</v>
      </c>
      <c r="T149" s="63">
        <f t="shared" ref="T149:T178" si="21">S149*H149</f>
        <v>0</v>
      </c>
      <c r="AR149" s="64" t="s">
        <v>1482</v>
      </c>
      <c r="AT149" s="64" t="s">
        <v>149</v>
      </c>
      <c r="AU149" s="64" t="s">
        <v>79</v>
      </c>
      <c r="AY149" s="17" t="s">
        <v>147</v>
      </c>
      <c r="BE149" s="65">
        <f t="shared" ref="BE149:BE178" si="22">IF(N149="základní",J149,0)</f>
        <v>0</v>
      </c>
      <c r="BF149" s="65">
        <f t="shared" ref="BF149:BF178" si="23">IF(N149="snížená",J149,0)</f>
        <v>0</v>
      </c>
      <c r="BG149" s="65">
        <f t="shared" ref="BG149:BG178" si="24">IF(N149="zákl. přenesená",J149,0)</f>
        <v>0</v>
      </c>
      <c r="BH149" s="65">
        <f t="shared" ref="BH149:BH178" si="25">IF(N149="sníž. přenesená",J149,0)</f>
        <v>0</v>
      </c>
      <c r="BI149" s="65">
        <f t="shared" ref="BI149:BI178" si="26">IF(N149="nulová",J149,0)</f>
        <v>0</v>
      </c>
      <c r="BJ149" s="17" t="s">
        <v>77</v>
      </c>
      <c r="BK149" s="65">
        <f t="shared" ref="BK149:BK178" si="27">ROUND(I149*H149,2)</f>
        <v>0</v>
      </c>
      <c r="BL149" s="17" t="s">
        <v>1482</v>
      </c>
      <c r="BM149" s="64" t="s">
        <v>1555</v>
      </c>
    </row>
    <row r="150" spans="2:65" s="1" customFormat="1" ht="24.2" customHeight="1" x14ac:dyDescent="0.2">
      <c r="B150" s="21"/>
      <c r="C150" s="152" t="s">
        <v>302</v>
      </c>
      <c r="D150" s="152" t="s">
        <v>149</v>
      </c>
      <c r="E150" s="153" t="s">
        <v>1556</v>
      </c>
      <c r="F150" s="154" t="s">
        <v>1557</v>
      </c>
      <c r="G150" s="155" t="s">
        <v>1481</v>
      </c>
      <c r="H150" s="156">
        <v>1</v>
      </c>
      <c r="I150" s="58"/>
      <c r="J150" s="128">
        <f t="shared" si="0"/>
        <v>0</v>
      </c>
      <c r="K150" s="59"/>
      <c r="L150" s="21"/>
      <c r="M150" s="60" t="s">
        <v>1</v>
      </c>
      <c r="N150" s="61" t="s">
        <v>34</v>
      </c>
      <c r="O150" s="62">
        <v>0</v>
      </c>
      <c r="P150" s="62">
        <f t="shared" si="19"/>
        <v>0</v>
      </c>
      <c r="Q150" s="62">
        <v>0</v>
      </c>
      <c r="R150" s="62">
        <f t="shared" si="20"/>
        <v>0</v>
      </c>
      <c r="S150" s="62">
        <v>0</v>
      </c>
      <c r="T150" s="63">
        <f t="shared" si="21"/>
        <v>0</v>
      </c>
      <c r="AR150" s="64" t="s">
        <v>1482</v>
      </c>
      <c r="AT150" s="64" t="s">
        <v>149</v>
      </c>
      <c r="AU150" s="64" t="s">
        <v>79</v>
      </c>
      <c r="AY150" s="17" t="s">
        <v>147</v>
      </c>
      <c r="BE150" s="65">
        <f t="shared" si="22"/>
        <v>0</v>
      </c>
      <c r="BF150" s="65">
        <f t="shared" si="23"/>
        <v>0</v>
      </c>
      <c r="BG150" s="65">
        <f t="shared" si="24"/>
        <v>0</v>
      </c>
      <c r="BH150" s="65">
        <f t="shared" si="25"/>
        <v>0</v>
      </c>
      <c r="BI150" s="65">
        <f t="shared" si="26"/>
        <v>0</v>
      </c>
      <c r="BJ150" s="17" t="s">
        <v>77</v>
      </c>
      <c r="BK150" s="65">
        <f t="shared" si="27"/>
        <v>0</v>
      </c>
      <c r="BL150" s="17" t="s">
        <v>1482</v>
      </c>
      <c r="BM150" s="64" t="s">
        <v>1558</v>
      </c>
    </row>
    <row r="151" spans="2:65" s="1" customFormat="1" ht="21.75" customHeight="1" x14ac:dyDescent="0.2">
      <c r="B151" s="21"/>
      <c r="C151" s="152" t="s">
        <v>309</v>
      </c>
      <c r="D151" s="152" t="s">
        <v>149</v>
      </c>
      <c r="E151" s="153" t="s">
        <v>1559</v>
      </c>
      <c r="F151" s="154" t="s">
        <v>1560</v>
      </c>
      <c r="G151" s="155" t="s">
        <v>1481</v>
      </c>
      <c r="H151" s="156">
        <v>1</v>
      </c>
      <c r="I151" s="58"/>
      <c r="J151" s="128">
        <f t="shared" si="0"/>
        <v>0</v>
      </c>
      <c r="K151" s="59"/>
      <c r="L151" s="21"/>
      <c r="M151" s="60" t="s">
        <v>1</v>
      </c>
      <c r="N151" s="61" t="s">
        <v>34</v>
      </c>
      <c r="O151" s="62">
        <v>0</v>
      </c>
      <c r="P151" s="62">
        <f t="shared" si="19"/>
        <v>0</v>
      </c>
      <c r="Q151" s="62">
        <v>0</v>
      </c>
      <c r="R151" s="62">
        <f t="shared" si="20"/>
        <v>0</v>
      </c>
      <c r="S151" s="62">
        <v>0</v>
      </c>
      <c r="T151" s="63">
        <f t="shared" si="21"/>
        <v>0</v>
      </c>
      <c r="AR151" s="64" t="s">
        <v>1482</v>
      </c>
      <c r="AT151" s="64" t="s">
        <v>149</v>
      </c>
      <c r="AU151" s="64" t="s">
        <v>79</v>
      </c>
      <c r="AY151" s="17" t="s">
        <v>147</v>
      </c>
      <c r="BE151" s="65">
        <f t="shared" si="22"/>
        <v>0</v>
      </c>
      <c r="BF151" s="65">
        <f t="shared" si="23"/>
        <v>0</v>
      </c>
      <c r="BG151" s="65">
        <f t="shared" si="24"/>
        <v>0</v>
      </c>
      <c r="BH151" s="65">
        <f t="shared" si="25"/>
        <v>0</v>
      </c>
      <c r="BI151" s="65">
        <f t="shared" si="26"/>
        <v>0</v>
      </c>
      <c r="BJ151" s="17" t="s">
        <v>77</v>
      </c>
      <c r="BK151" s="65">
        <f t="shared" si="27"/>
        <v>0</v>
      </c>
      <c r="BL151" s="17" t="s">
        <v>1482</v>
      </c>
      <c r="BM151" s="64" t="s">
        <v>1561</v>
      </c>
    </row>
    <row r="152" spans="2:65" s="1" customFormat="1" ht="49.15" customHeight="1" x14ac:dyDescent="0.2">
      <c r="B152" s="21"/>
      <c r="C152" s="152" t="s">
        <v>315</v>
      </c>
      <c r="D152" s="152" t="s">
        <v>149</v>
      </c>
      <c r="E152" s="153" t="s">
        <v>1562</v>
      </c>
      <c r="F152" s="154" t="s">
        <v>1563</v>
      </c>
      <c r="G152" s="155" t="s">
        <v>1481</v>
      </c>
      <c r="H152" s="156">
        <v>1</v>
      </c>
      <c r="I152" s="58"/>
      <c r="J152" s="128">
        <f t="shared" si="0"/>
        <v>0</v>
      </c>
      <c r="K152" s="59"/>
      <c r="L152" s="21"/>
      <c r="M152" s="60" t="s">
        <v>1</v>
      </c>
      <c r="N152" s="61" t="s">
        <v>34</v>
      </c>
      <c r="O152" s="62">
        <v>0</v>
      </c>
      <c r="P152" s="62">
        <f t="shared" si="19"/>
        <v>0</v>
      </c>
      <c r="Q152" s="62">
        <v>0</v>
      </c>
      <c r="R152" s="62">
        <f t="shared" si="20"/>
        <v>0</v>
      </c>
      <c r="S152" s="62">
        <v>0</v>
      </c>
      <c r="T152" s="63">
        <f t="shared" si="21"/>
        <v>0</v>
      </c>
      <c r="AR152" s="64" t="s">
        <v>1482</v>
      </c>
      <c r="AT152" s="64" t="s">
        <v>149</v>
      </c>
      <c r="AU152" s="64" t="s">
        <v>79</v>
      </c>
      <c r="AY152" s="17" t="s">
        <v>147</v>
      </c>
      <c r="BE152" s="65">
        <f t="shared" si="22"/>
        <v>0</v>
      </c>
      <c r="BF152" s="65">
        <f t="shared" si="23"/>
        <v>0</v>
      </c>
      <c r="BG152" s="65">
        <f t="shared" si="24"/>
        <v>0</v>
      </c>
      <c r="BH152" s="65">
        <f t="shared" si="25"/>
        <v>0</v>
      </c>
      <c r="BI152" s="65">
        <f t="shared" si="26"/>
        <v>0</v>
      </c>
      <c r="BJ152" s="17" t="s">
        <v>77</v>
      </c>
      <c r="BK152" s="65">
        <f t="shared" si="27"/>
        <v>0</v>
      </c>
      <c r="BL152" s="17" t="s">
        <v>1482</v>
      </c>
      <c r="BM152" s="64" t="s">
        <v>1564</v>
      </c>
    </row>
    <row r="153" spans="2:65" s="1" customFormat="1" ht="37.9" customHeight="1" x14ac:dyDescent="0.2">
      <c r="B153" s="21"/>
      <c r="C153" s="152" t="s">
        <v>322</v>
      </c>
      <c r="D153" s="152" t="s">
        <v>149</v>
      </c>
      <c r="E153" s="153" t="s">
        <v>1565</v>
      </c>
      <c r="F153" s="154" t="s">
        <v>1566</v>
      </c>
      <c r="G153" s="155" t="s">
        <v>1481</v>
      </c>
      <c r="H153" s="156">
        <v>1</v>
      </c>
      <c r="I153" s="58"/>
      <c r="J153" s="128">
        <f t="shared" si="0"/>
        <v>0</v>
      </c>
      <c r="K153" s="59"/>
      <c r="L153" s="21"/>
      <c r="M153" s="60" t="s">
        <v>1</v>
      </c>
      <c r="N153" s="61" t="s">
        <v>34</v>
      </c>
      <c r="O153" s="62">
        <v>0</v>
      </c>
      <c r="P153" s="62">
        <f t="shared" si="19"/>
        <v>0</v>
      </c>
      <c r="Q153" s="62">
        <v>0</v>
      </c>
      <c r="R153" s="62">
        <f t="shared" si="20"/>
        <v>0</v>
      </c>
      <c r="S153" s="62">
        <v>0</v>
      </c>
      <c r="T153" s="63">
        <f t="shared" si="21"/>
        <v>0</v>
      </c>
      <c r="AR153" s="64" t="s">
        <v>1482</v>
      </c>
      <c r="AT153" s="64" t="s">
        <v>149</v>
      </c>
      <c r="AU153" s="64" t="s">
        <v>79</v>
      </c>
      <c r="AY153" s="17" t="s">
        <v>147</v>
      </c>
      <c r="BE153" s="65">
        <f t="shared" si="22"/>
        <v>0</v>
      </c>
      <c r="BF153" s="65">
        <f t="shared" si="23"/>
        <v>0</v>
      </c>
      <c r="BG153" s="65">
        <f t="shared" si="24"/>
        <v>0</v>
      </c>
      <c r="BH153" s="65">
        <f t="shared" si="25"/>
        <v>0</v>
      </c>
      <c r="BI153" s="65">
        <f t="shared" si="26"/>
        <v>0</v>
      </c>
      <c r="BJ153" s="17" t="s">
        <v>77</v>
      </c>
      <c r="BK153" s="65">
        <f t="shared" si="27"/>
        <v>0</v>
      </c>
      <c r="BL153" s="17" t="s">
        <v>1482</v>
      </c>
      <c r="BM153" s="64" t="s">
        <v>1567</v>
      </c>
    </row>
    <row r="154" spans="2:65" s="1" customFormat="1" ht="76.349999999999994" customHeight="1" x14ac:dyDescent="0.2">
      <c r="B154" s="21"/>
      <c r="C154" s="152" t="s">
        <v>328</v>
      </c>
      <c r="D154" s="152" t="s">
        <v>149</v>
      </c>
      <c r="E154" s="153" t="s">
        <v>1568</v>
      </c>
      <c r="F154" s="154" t="s">
        <v>1569</v>
      </c>
      <c r="G154" s="155" t="s">
        <v>1481</v>
      </c>
      <c r="H154" s="156">
        <v>1</v>
      </c>
      <c r="I154" s="58"/>
      <c r="J154" s="128">
        <f t="shared" si="0"/>
        <v>0</v>
      </c>
      <c r="K154" s="59"/>
      <c r="L154" s="21"/>
      <c r="M154" s="60" t="s">
        <v>1</v>
      </c>
      <c r="N154" s="61" t="s">
        <v>34</v>
      </c>
      <c r="O154" s="62">
        <v>0</v>
      </c>
      <c r="P154" s="62">
        <f t="shared" si="19"/>
        <v>0</v>
      </c>
      <c r="Q154" s="62">
        <v>0</v>
      </c>
      <c r="R154" s="62">
        <f t="shared" si="20"/>
        <v>0</v>
      </c>
      <c r="S154" s="62">
        <v>0</v>
      </c>
      <c r="T154" s="63">
        <f t="shared" si="21"/>
        <v>0</v>
      </c>
      <c r="AR154" s="64" t="s">
        <v>1482</v>
      </c>
      <c r="AT154" s="64" t="s">
        <v>149</v>
      </c>
      <c r="AU154" s="64" t="s">
        <v>79</v>
      </c>
      <c r="AY154" s="17" t="s">
        <v>147</v>
      </c>
      <c r="BE154" s="65">
        <f t="shared" si="22"/>
        <v>0</v>
      </c>
      <c r="BF154" s="65">
        <f t="shared" si="23"/>
        <v>0</v>
      </c>
      <c r="BG154" s="65">
        <f t="shared" si="24"/>
        <v>0</v>
      </c>
      <c r="BH154" s="65">
        <f t="shared" si="25"/>
        <v>0</v>
      </c>
      <c r="BI154" s="65">
        <f t="shared" si="26"/>
        <v>0</v>
      </c>
      <c r="BJ154" s="17" t="s">
        <v>77</v>
      </c>
      <c r="BK154" s="65">
        <f t="shared" si="27"/>
        <v>0</v>
      </c>
      <c r="BL154" s="17" t="s">
        <v>1482</v>
      </c>
      <c r="BM154" s="64" t="s">
        <v>1570</v>
      </c>
    </row>
    <row r="155" spans="2:65" s="1" customFormat="1" ht="24.2" customHeight="1" x14ac:dyDescent="0.2">
      <c r="B155" s="21"/>
      <c r="C155" s="152" t="s">
        <v>336</v>
      </c>
      <c r="D155" s="152" t="s">
        <v>149</v>
      </c>
      <c r="E155" s="153" t="s">
        <v>1571</v>
      </c>
      <c r="F155" s="154" t="s">
        <v>1572</v>
      </c>
      <c r="G155" s="155" t="s">
        <v>1481</v>
      </c>
      <c r="H155" s="156">
        <v>1</v>
      </c>
      <c r="I155" s="58"/>
      <c r="J155" s="128">
        <f t="shared" si="0"/>
        <v>0</v>
      </c>
      <c r="K155" s="59"/>
      <c r="L155" s="21"/>
      <c r="M155" s="60" t="s">
        <v>1</v>
      </c>
      <c r="N155" s="61" t="s">
        <v>34</v>
      </c>
      <c r="O155" s="62">
        <v>0</v>
      </c>
      <c r="P155" s="62">
        <f t="shared" si="19"/>
        <v>0</v>
      </c>
      <c r="Q155" s="62">
        <v>0</v>
      </c>
      <c r="R155" s="62">
        <f t="shared" si="20"/>
        <v>0</v>
      </c>
      <c r="S155" s="62">
        <v>0</v>
      </c>
      <c r="T155" s="63">
        <f t="shared" si="21"/>
        <v>0</v>
      </c>
      <c r="AR155" s="64" t="s">
        <v>1482</v>
      </c>
      <c r="AT155" s="64" t="s">
        <v>149</v>
      </c>
      <c r="AU155" s="64" t="s">
        <v>79</v>
      </c>
      <c r="AY155" s="17" t="s">
        <v>147</v>
      </c>
      <c r="BE155" s="65">
        <f t="shared" si="22"/>
        <v>0</v>
      </c>
      <c r="BF155" s="65">
        <f t="shared" si="23"/>
        <v>0</v>
      </c>
      <c r="BG155" s="65">
        <f t="shared" si="24"/>
        <v>0</v>
      </c>
      <c r="BH155" s="65">
        <f t="shared" si="25"/>
        <v>0</v>
      </c>
      <c r="BI155" s="65">
        <f t="shared" si="26"/>
        <v>0</v>
      </c>
      <c r="BJ155" s="17" t="s">
        <v>77</v>
      </c>
      <c r="BK155" s="65">
        <f t="shared" si="27"/>
        <v>0</v>
      </c>
      <c r="BL155" s="17" t="s">
        <v>1482</v>
      </c>
      <c r="BM155" s="64" t="s">
        <v>1573</v>
      </c>
    </row>
    <row r="156" spans="2:65" s="1" customFormat="1" ht="16.5" customHeight="1" x14ac:dyDescent="0.2">
      <c r="B156" s="21"/>
      <c r="C156" s="152" t="s">
        <v>343</v>
      </c>
      <c r="D156" s="152" t="s">
        <v>149</v>
      </c>
      <c r="E156" s="153" t="s">
        <v>1574</v>
      </c>
      <c r="F156" s="154" t="s">
        <v>1575</v>
      </c>
      <c r="G156" s="155" t="s">
        <v>1481</v>
      </c>
      <c r="H156" s="156">
        <v>1</v>
      </c>
      <c r="I156" s="58"/>
      <c r="J156" s="128">
        <f t="shared" si="0"/>
        <v>0</v>
      </c>
      <c r="K156" s="59"/>
      <c r="L156" s="21"/>
      <c r="M156" s="60" t="s">
        <v>1</v>
      </c>
      <c r="N156" s="61" t="s">
        <v>34</v>
      </c>
      <c r="O156" s="62">
        <v>0</v>
      </c>
      <c r="P156" s="62">
        <f t="shared" si="19"/>
        <v>0</v>
      </c>
      <c r="Q156" s="62">
        <v>0</v>
      </c>
      <c r="R156" s="62">
        <f t="shared" si="20"/>
        <v>0</v>
      </c>
      <c r="S156" s="62">
        <v>0</v>
      </c>
      <c r="T156" s="63">
        <f t="shared" si="21"/>
        <v>0</v>
      </c>
      <c r="AR156" s="64" t="s">
        <v>1482</v>
      </c>
      <c r="AT156" s="64" t="s">
        <v>149</v>
      </c>
      <c r="AU156" s="64" t="s">
        <v>79</v>
      </c>
      <c r="AY156" s="17" t="s">
        <v>147</v>
      </c>
      <c r="BE156" s="65">
        <f t="shared" si="22"/>
        <v>0</v>
      </c>
      <c r="BF156" s="65">
        <f t="shared" si="23"/>
        <v>0</v>
      </c>
      <c r="BG156" s="65">
        <f t="shared" si="24"/>
        <v>0</v>
      </c>
      <c r="BH156" s="65">
        <f t="shared" si="25"/>
        <v>0</v>
      </c>
      <c r="BI156" s="65">
        <f t="shared" si="26"/>
        <v>0</v>
      </c>
      <c r="BJ156" s="17" t="s">
        <v>77</v>
      </c>
      <c r="BK156" s="65">
        <f t="shared" si="27"/>
        <v>0</v>
      </c>
      <c r="BL156" s="17" t="s">
        <v>1482</v>
      </c>
      <c r="BM156" s="64" t="s">
        <v>1576</v>
      </c>
    </row>
    <row r="157" spans="2:65" s="1" customFormat="1" ht="16.5" customHeight="1" x14ac:dyDescent="0.2">
      <c r="B157" s="21"/>
      <c r="C157" s="152" t="s">
        <v>347</v>
      </c>
      <c r="D157" s="152" t="s">
        <v>149</v>
      </c>
      <c r="E157" s="153" t="s">
        <v>1577</v>
      </c>
      <c r="F157" s="154" t="s">
        <v>1578</v>
      </c>
      <c r="G157" s="155" t="s">
        <v>1481</v>
      </c>
      <c r="H157" s="156">
        <v>1</v>
      </c>
      <c r="I157" s="58"/>
      <c r="J157" s="128">
        <f t="shared" si="0"/>
        <v>0</v>
      </c>
      <c r="K157" s="59"/>
      <c r="L157" s="21"/>
      <c r="M157" s="60" t="s">
        <v>1</v>
      </c>
      <c r="N157" s="61" t="s">
        <v>34</v>
      </c>
      <c r="O157" s="62">
        <v>0</v>
      </c>
      <c r="P157" s="62">
        <f t="shared" si="19"/>
        <v>0</v>
      </c>
      <c r="Q157" s="62">
        <v>0</v>
      </c>
      <c r="R157" s="62">
        <f t="shared" si="20"/>
        <v>0</v>
      </c>
      <c r="S157" s="62">
        <v>0</v>
      </c>
      <c r="T157" s="63">
        <f t="shared" si="21"/>
        <v>0</v>
      </c>
      <c r="AR157" s="64" t="s">
        <v>1482</v>
      </c>
      <c r="AT157" s="64" t="s">
        <v>149</v>
      </c>
      <c r="AU157" s="64" t="s">
        <v>79</v>
      </c>
      <c r="AY157" s="17" t="s">
        <v>147</v>
      </c>
      <c r="BE157" s="65">
        <f t="shared" si="22"/>
        <v>0</v>
      </c>
      <c r="BF157" s="65">
        <f t="shared" si="23"/>
        <v>0</v>
      </c>
      <c r="BG157" s="65">
        <f t="shared" si="24"/>
        <v>0</v>
      </c>
      <c r="BH157" s="65">
        <f t="shared" si="25"/>
        <v>0</v>
      </c>
      <c r="BI157" s="65">
        <f t="shared" si="26"/>
        <v>0</v>
      </c>
      <c r="BJ157" s="17" t="s">
        <v>77</v>
      </c>
      <c r="BK157" s="65">
        <f t="shared" si="27"/>
        <v>0</v>
      </c>
      <c r="BL157" s="17" t="s">
        <v>1482</v>
      </c>
      <c r="BM157" s="64" t="s">
        <v>1579</v>
      </c>
    </row>
    <row r="158" spans="2:65" s="1" customFormat="1" ht="66.75" customHeight="1" x14ac:dyDescent="0.2">
      <c r="B158" s="21"/>
      <c r="C158" s="152" t="s">
        <v>351</v>
      </c>
      <c r="D158" s="152" t="s">
        <v>149</v>
      </c>
      <c r="E158" s="153" t="s">
        <v>1580</v>
      </c>
      <c r="F158" s="154" t="s">
        <v>1581</v>
      </c>
      <c r="G158" s="155" t="s">
        <v>1481</v>
      </c>
      <c r="H158" s="156">
        <v>1</v>
      </c>
      <c r="I158" s="58"/>
      <c r="J158" s="128">
        <f t="shared" si="0"/>
        <v>0</v>
      </c>
      <c r="K158" s="59"/>
      <c r="L158" s="21"/>
      <c r="M158" s="60" t="s">
        <v>1</v>
      </c>
      <c r="N158" s="61" t="s">
        <v>34</v>
      </c>
      <c r="O158" s="62">
        <v>0</v>
      </c>
      <c r="P158" s="62">
        <f t="shared" si="19"/>
        <v>0</v>
      </c>
      <c r="Q158" s="62">
        <v>0</v>
      </c>
      <c r="R158" s="62">
        <f t="shared" si="20"/>
        <v>0</v>
      </c>
      <c r="S158" s="62">
        <v>0</v>
      </c>
      <c r="T158" s="63">
        <f t="shared" si="21"/>
        <v>0</v>
      </c>
      <c r="AR158" s="64" t="s">
        <v>1482</v>
      </c>
      <c r="AT158" s="64" t="s">
        <v>149</v>
      </c>
      <c r="AU158" s="64" t="s">
        <v>79</v>
      </c>
      <c r="AY158" s="17" t="s">
        <v>147</v>
      </c>
      <c r="BE158" s="65">
        <f t="shared" si="22"/>
        <v>0</v>
      </c>
      <c r="BF158" s="65">
        <f t="shared" si="23"/>
        <v>0</v>
      </c>
      <c r="BG158" s="65">
        <f t="shared" si="24"/>
        <v>0</v>
      </c>
      <c r="BH158" s="65">
        <f t="shared" si="25"/>
        <v>0</v>
      </c>
      <c r="BI158" s="65">
        <f t="shared" si="26"/>
        <v>0</v>
      </c>
      <c r="BJ158" s="17" t="s">
        <v>77</v>
      </c>
      <c r="BK158" s="65">
        <f t="shared" si="27"/>
        <v>0</v>
      </c>
      <c r="BL158" s="17" t="s">
        <v>1482</v>
      </c>
      <c r="BM158" s="64" t="s">
        <v>1582</v>
      </c>
    </row>
    <row r="159" spans="2:65" s="1" customFormat="1" ht="16.5" customHeight="1" x14ac:dyDescent="0.2">
      <c r="B159" s="21"/>
      <c r="C159" s="152" t="s">
        <v>355</v>
      </c>
      <c r="D159" s="152" t="s">
        <v>149</v>
      </c>
      <c r="E159" s="153" t="s">
        <v>1583</v>
      </c>
      <c r="F159" s="154" t="s">
        <v>1584</v>
      </c>
      <c r="G159" s="155" t="s">
        <v>1481</v>
      </c>
      <c r="H159" s="156">
        <v>1</v>
      </c>
      <c r="I159" s="58"/>
      <c r="J159" s="128">
        <f t="shared" si="0"/>
        <v>0</v>
      </c>
      <c r="K159" s="59"/>
      <c r="L159" s="21"/>
      <c r="M159" s="60" t="s">
        <v>1</v>
      </c>
      <c r="N159" s="61" t="s">
        <v>34</v>
      </c>
      <c r="O159" s="62">
        <v>0</v>
      </c>
      <c r="P159" s="62">
        <f t="shared" si="19"/>
        <v>0</v>
      </c>
      <c r="Q159" s="62">
        <v>0</v>
      </c>
      <c r="R159" s="62">
        <f t="shared" si="20"/>
        <v>0</v>
      </c>
      <c r="S159" s="62">
        <v>0</v>
      </c>
      <c r="T159" s="63">
        <f t="shared" si="21"/>
        <v>0</v>
      </c>
      <c r="AR159" s="64" t="s">
        <v>1482</v>
      </c>
      <c r="AT159" s="64" t="s">
        <v>149</v>
      </c>
      <c r="AU159" s="64" t="s">
        <v>79</v>
      </c>
      <c r="AY159" s="17" t="s">
        <v>147</v>
      </c>
      <c r="BE159" s="65">
        <f t="shared" si="22"/>
        <v>0</v>
      </c>
      <c r="BF159" s="65">
        <f t="shared" si="23"/>
        <v>0</v>
      </c>
      <c r="BG159" s="65">
        <f t="shared" si="24"/>
        <v>0</v>
      </c>
      <c r="BH159" s="65">
        <f t="shared" si="25"/>
        <v>0</v>
      </c>
      <c r="BI159" s="65">
        <f t="shared" si="26"/>
        <v>0</v>
      </c>
      <c r="BJ159" s="17" t="s">
        <v>77</v>
      </c>
      <c r="BK159" s="65">
        <f t="shared" si="27"/>
        <v>0</v>
      </c>
      <c r="BL159" s="17" t="s">
        <v>1482</v>
      </c>
      <c r="BM159" s="64" t="s">
        <v>1585</v>
      </c>
    </row>
    <row r="160" spans="2:65" s="1" customFormat="1" ht="33" customHeight="1" x14ac:dyDescent="0.2">
      <c r="B160" s="21"/>
      <c r="C160" s="152" t="s">
        <v>360</v>
      </c>
      <c r="D160" s="152" t="s">
        <v>149</v>
      </c>
      <c r="E160" s="153" t="s">
        <v>1586</v>
      </c>
      <c r="F160" s="154" t="s">
        <v>1587</v>
      </c>
      <c r="G160" s="155" t="s">
        <v>1481</v>
      </c>
      <c r="H160" s="156">
        <v>1</v>
      </c>
      <c r="I160" s="58"/>
      <c r="J160" s="128">
        <f t="shared" si="0"/>
        <v>0</v>
      </c>
      <c r="K160" s="59"/>
      <c r="L160" s="21"/>
      <c r="M160" s="60" t="s">
        <v>1</v>
      </c>
      <c r="N160" s="61" t="s">
        <v>34</v>
      </c>
      <c r="O160" s="62">
        <v>0</v>
      </c>
      <c r="P160" s="62">
        <f t="shared" si="19"/>
        <v>0</v>
      </c>
      <c r="Q160" s="62">
        <v>0</v>
      </c>
      <c r="R160" s="62">
        <f t="shared" si="20"/>
        <v>0</v>
      </c>
      <c r="S160" s="62">
        <v>0</v>
      </c>
      <c r="T160" s="63">
        <f t="shared" si="21"/>
        <v>0</v>
      </c>
      <c r="AR160" s="64" t="s">
        <v>1482</v>
      </c>
      <c r="AT160" s="64" t="s">
        <v>149</v>
      </c>
      <c r="AU160" s="64" t="s">
        <v>79</v>
      </c>
      <c r="AY160" s="17" t="s">
        <v>147</v>
      </c>
      <c r="BE160" s="65">
        <f t="shared" si="22"/>
        <v>0</v>
      </c>
      <c r="BF160" s="65">
        <f t="shared" si="23"/>
        <v>0</v>
      </c>
      <c r="BG160" s="65">
        <f t="shared" si="24"/>
        <v>0</v>
      </c>
      <c r="BH160" s="65">
        <f t="shared" si="25"/>
        <v>0</v>
      </c>
      <c r="BI160" s="65">
        <f t="shared" si="26"/>
        <v>0</v>
      </c>
      <c r="BJ160" s="17" t="s">
        <v>77</v>
      </c>
      <c r="BK160" s="65">
        <f t="shared" si="27"/>
        <v>0</v>
      </c>
      <c r="BL160" s="17" t="s">
        <v>1482</v>
      </c>
      <c r="BM160" s="64" t="s">
        <v>1588</v>
      </c>
    </row>
    <row r="161" spans="2:65" s="1" customFormat="1" ht="66.75" customHeight="1" x14ac:dyDescent="0.2">
      <c r="B161" s="21"/>
      <c r="C161" s="152" t="s">
        <v>364</v>
      </c>
      <c r="D161" s="152" t="s">
        <v>149</v>
      </c>
      <c r="E161" s="153" t="s">
        <v>1589</v>
      </c>
      <c r="F161" s="154" t="s">
        <v>1590</v>
      </c>
      <c r="G161" s="155" t="s">
        <v>1481</v>
      </c>
      <c r="H161" s="156">
        <v>1</v>
      </c>
      <c r="I161" s="58"/>
      <c r="J161" s="128">
        <f t="shared" si="0"/>
        <v>0</v>
      </c>
      <c r="K161" s="59"/>
      <c r="L161" s="21"/>
      <c r="M161" s="60" t="s">
        <v>1</v>
      </c>
      <c r="N161" s="61" t="s">
        <v>34</v>
      </c>
      <c r="O161" s="62">
        <v>0</v>
      </c>
      <c r="P161" s="62">
        <f t="shared" si="19"/>
        <v>0</v>
      </c>
      <c r="Q161" s="62">
        <v>0</v>
      </c>
      <c r="R161" s="62">
        <f t="shared" si="20"/>
        <v>0</v>
      </c>
      <c r="S161" s="62">
        <v>0</v>
      </c>
      <c r="T161" s="63">
        <f t="shared" si="21"/>
        <v>0</v>
      </c>
      <c r="AR161" s="64" t="s">
        <v>1482</v>
      </c>
      <c r="AT161" s="64" t="s">
        <v>149</v>
      </c>
      <c r="AU161" s="64" t="s">
        <v>79</v>
      </c>
      <c r="AY161" s="17" t="s">
        <v>147</v>
      </c>
      <c r="BE161" s="65">
        <f t="shared" si="22"/>
        <v>0</v>
      </c>
      <c r="BF161" s="65">
        <f t="shared" si="23"/>
        <v>0</v>
      </c>
      <c r="BG161" s="65">
        <f t="shared" si="24"/>
        <v>0</v>
      </c>
      <c r="BH161" s="65">
        <f t="shared" si="25"/>
        <v>0</v>
      </c>
      <c r="BI161" s="65">
        <f t="shared" si="26"/>
        <v>0</v>
      </c>
      <c r="BJ161" s="17" t="s">
        <v>77</v>
      </c>
      <c r="BK161" s="65">
        <f t="shared" si="27"/>
        <v>0</v>
      </c>
      <c r="BL161" s="17" t="s">
        <v>1482</v>
      </c>
      <c r="BM161" s="64" t="s">
        <v>1591</v>
      </c>
    </row>
    <row r="162" spans="2:65" s="1" customFormat="1" ht="66.75" customHeight="1" x14ac:dyDescent="0.2">
      <c r="B162" s="21"/>
      <c r="C162" s="152" t="s">
        <v>370</v>
      </c>
      <c r="D162" s="152" t="s">
        <v>149</v>
      </c>
      <c r="E162" s="153" t="s">
        <v>1592</v>
      </c>
      <c r="F162" s="154" t="s">
        <v>1593</v>
      </c>
      <c r="G162" s="155" t="s">
        <v>1481</v>
      </c>
      <c r="H162" s="156">
        <v>1</v>
      </c>
      <c r="I162" s="58"/>
      <c r="J162" s="128">
        <f t="shared" si="0"/>
        <v>0</v>
      </c>
      <c r="K162" s="59"/>
      <c r="L162" s="21"/>
      <c r="M162" s="60" t="s">
        <v>1</v>
      </c>
      <c r="N162" s="61" t="s">
        <v>34</v>
      </c>
      <c r="O162" s="62">
        <v>0</v>
      </c>
      <c r="P162" s="62">
        <f t="shared" si="19"/>
        <v>0</v>
      </c>
      <c r="Q162" s="62">
        <v>0</v>
      </c>
      <c r="R162" s="62">
        <f t="shared" si="20"/>
        <v>0</v>
      </c>
      <c r="S162" s="62">
        <v>0</v>
      </c>
      <c r="T162" s="63">
        <f t="shared" si="21"/>
        <v>0</v>
      </c>
      <c r="AR162" s="64" t="s">
        <v>1482</v>
      </c>
      <c r="AT162" s="64" t="s">
        <v>149</v>
      </c>
      <c r="AU162" s="64" t="s">
        <v>79</v>
      </c>
      <c r="AY162" s="17" t="s">
        <v>147</v>
      </c>
      <c r="BE162" s="65">
        <f t="shared" si="22"/>
        <v>0</v>
      </c>
      <c r="BF162" s="65">
        <f t="shared" si="23"/>
        <v>0</v>
      </c>
      <c r="BG162" s="65">
        <f t="shared" si="24"/>
        <v>0</v>
      </c>
      <c r="BH162" s="65">
        <f t="shared" si="25"/>
        <v>0</v>
      </c>
      <c r="BI162" s="65">
        <f t="shared" si="26"/>
        <v>0</v>
      </c>
      <c r="BJ162" s="17" t="s">
        <v>77</v>
      </c>
      <c r="BK162" s="65">
        <f t="shared" si="27"/>
        <v>0</v>
      </c>
      <c r="BL162" s="17" t="s">
        <v>1482</v>
      </c>
      <c r="BM162" s="64" t="s">
        <v>1594</v>
      </c>
    </row>
    <row r="163" spans="2:65" s="1" customFormat="1" ht="66.75" customHeight="1" x14ac:dyDescent="0.2">
      <c r="B163" s="21"/>
      <c r="C163" s="152" t="s">
        <v>381</v>
      </c>
      <c r="D163" s="152" t="s">
        <v>149</v>
      </c>
      <c r="E163" s="153" t="s">
        <v>1595</v>
      </c>
      <c r="F163" s="154" t="s">
        <v>1596</v>
      </c>
      <c r="G163" s="155" t="s">
        <v>1481</v>
      </c>
      <c r="H163" s="156">
        <v>1</v>
      </c>
      <c r="I163" s="58"/>
      <c r="J163" s="128">
        <f t="shared" si="0"/>
        <v>0</v>
      </c>
      <c r="K163" s="59"/>
      <c r="L163" s="21"/>
      <c r="M163" s="60" t="s">
        <v>1</v>
      </c>
      <c r="N163" s="61" t="s">
        <v>34</v>
      </c>
      <c r="O163" s="62">
        <v>0</v>
      </c>
      <c r="P163" s="62">
        <f t="shared" si="19"/>
        <v>0</v>
      </c>
      <c r="Q163" s="62">
        <v>0</v>
      </c>
      <c r="R163" s="62">
        <f t="shared" si="20"/>
        <v>0</v>
      </c>
      <c r="S163" s="62">
        <v>0</v>
      </c>
      <c r="T163" s="63">
        <f t="shared" si="21"/>
        <v>0</v>
      </c>
      <c r="AR163" s="64" t="s">
        <v>1482</v>
      </c>
      <c r="AT163" s="64" t="s">
        <v>149</v>
      </c>
      <c r="AU163" s="64" t="s">
        <v>79</v>
      </c>
      <c r="AY163" s="17" t="s">
        <v>147</v>
      </c>
      <c r="BE163" s="65">
        <f t="shared" si="22"/>
        <v>0</v>
      </c>
      <c r="BF163" s="65">
        <f t="shared" si="23"/>
        <v>0</v>
      </c>
      <c r="BG163" s="65">
        <f t="shared" si="24"/>
        <v>0</v>
      </c>
      <c r="BH163" s="65">
        <f t="shared" si="25"/>
        <v>0</v>
      </c>
      <c r="BI163" s="65">
        <f t="shared" si="26"/>
        <v>0</v>
      </c>
      <c r="BJ163" s="17" t="s">
        <v>77</v>
      </c>
      <c r="BK163" s="65">
        <f t="shared" si="27"/>
        <v>0</v>
      </c>
      <c r="BL163" s="17" t="s">
        <v>1482</v>
      </c>
      <c r="BM163" s="64" t="s">
        <v>1597</v>
      </c>
    </row>
    <row r="164" spans="2:65" s="1" customFormat="1" ht="37.9" customHeight="1" x14ac:dyDescent="0.2">
      <c r="B164" s="21"/>
      <c r="C164" s="152" t="s">
        <v>386</v>
      </c>
      <c r="D164" s="152" t="s">
        <v>149</v>
      </c>
      <c r="E164" s="153" t="s">
        <v>1598</v>
      </c>
      <c r="F164" s="154" t="s">
        <v>1599</v>
      </c>
      <c r="G164" s="155" t="s">
        <v>1481</v>
      </c>
      <c r="H164" s="156">
        <v>1</v>
      </c>
      <c r="I164" s="58"/>
      <c r="J164" s="128">
        <f t="shared" si="0"/>
        <v>0</v>
      </c>
      <c r="K164" s="59"/>
      <c r="L164" s="21"/>
      <c r="M164" s="60" t="s">
        <v>1</v>
      </c>
      <c r="N164" s="61" t="s">
        <v>34</v>
      </c>
      <c r="O164" s="62">
        <v>0</v>
      </c>
      <c r="P164" s="62">
        <f t="shared" si="19"/>
        <v>0</v>
      </c>
      <c r="Q164" s="62">
        <v>0</v>
      </c>
      <c r="R164" s="62">
        <f t="shared" si="20"/>
        <v>0</v>
      </c>
      <c r="S164" s="62">
        <v>0</v>
      </c>
      <c r="T164" s="63">
        <f t="shared" si="21"/>
        <v>0</v>
      </c>
      <c r="AR164" s="64" t="s">
        <v>1482</v>
      </c>
      <c r="AT164" s="64" t="s">
        <v>149</v>
      </c>
      <c r="AU164" s="64" t="s">
        <v>79</v>
      </c>
      <c r="AY164" s="17" t="s">
        <v>147</v>
      </c>
      <c r="BE164" s="65">
        <f t="shared" si="22"/>
        <v>0</v>
      </c>
      <c r="BF164" s="65">
        <f t="shared" si="23"/>
        <v>0</v>
      </c>
      <c r="BG164" s="65">
        <f t="shared" si="24"/>
        <v>0</v>
      </c>
      <c r="BH164" s="65">
        <f t="shared" si="25"/>
        <v>0</v>
      </c>
      <c r="BI164" s="65">
        <f t="shared" si="26"/>
        <v>0</v>
      </c>
      <c r="BJ164" s="17" t="s">
        <v>77</v>
      </c>
      <c r="BK164" s="65">
        <f t="shared" si="27"/>
        <v>0</v>
      </c>
      <c r="BL164" s="17" t="s">
        <v>1482</v>
      </c>
      <c r="BM164" s="64" t="s">
        <v>1600</v>
      </c>
    </row>
    <row r="165" spans="2:65" s="1" customFormat="1" ht="33" customHeight="1" x14ac:dyDescent="0.2">
      <c r="B165" s="21"/>
      <c r="C165" s="152" t="s">
        <v>392</v>
      </c>
      <c r="D165" s="152" t="s">
        <v>149</v>
      </c>
      <c r="E165" s="153" t="s">
        <v>1601</v>
      </c>
      <c r="F165" s="154" t="s">
        <v>1602</v>
      </c>
      <c r="G165" s="155" t="s">
        <v>1481</v>
      </c>
      <c r="H165" s="156">
        <v>1</v>
      </c>
      <c r="I165" s="58"/>
      <c r="J165" s="128">
        <f t="shared" si="0"/>
        <v>0</v>
      </c>
      <c r="K165" s="59"/>
      <c r="L165" s="21"/>
      <c r="M165" s="60" t="s">
        <v>1</v>
      </c>
      <c r="N165" s="61" t="s">
        <v>34</v>
      </c>
      <c r="O165" s="62">
        <v>0</v>
      </c>
      <c r="P165" s="62">
        <f t="shared" si="19"/>
        <v>0</v>
      </c>
      <c r="Q165" s="62">
        <v>0</v>
      </c>
      <c r="R165" s="62">
        <f t="shared" si="20"/>
        <v>0</v>
      </c>
      <c r="S165" s="62">
        <v>0</v>
      </c>
      <c r="T165" s="63">
        <f t="shared" si="21"/>
        <v>0</v>
      </c>
      <c r="AR165" s="64" t="s">
        <v>1482</v>
      </c>
      <c r="AT165" s="64" t="s">
        <v>149</v>
      </c>
      <c r="AU165" s="64" t="s">
        <v>79</v>
      </c>
      <c r="AY165" s="17" t="s">
        <v>147</v>
      </c>
      <c r="BE165" s="65">
        <f t="shared" si="22"/>
        <v>0</v>
      </c>
      <c r="BF165" s="65">
        <f t="shared" si="23"/>
        <v>0</v>
      </c>
      <c r="BG165" s="65">
        <f t="shared" si="24"/>
        <v>0</v>
      </c>
      <c r="BH165" s="65">
        <f t="shared" si="25"/>
        <v>0</v>
      </c>
      <c r="BI165" s="65">
        <f t="shared" si="26"/>
        <v>0</v>
      </c>
      <c r="BJ165" s="17" t="s">
        <v>77</v>
      </c>
      <c r="BK165" s="65">
        <f t="shared" si="27"/>
        <v>0</v>
      </c>
      <c r="BL165" s="17" t="s">
        <v>1482</v>
      </c>
      <c r="BM165" s="64" t="s">
        <v>1603</v>
      </c>
    </row>
    <row r="166" spans="2:65" s="1" customFormat="1" ht="66.75" customHeight="1" x14ac:dyDescent="0.2">
      <c r="B166" s="21"/>
      <c r="C166" s="152" t="s">
        <v>400</v>
      </c>
      <c r="D166" s="152" t="s">
        <v>149</v>
      </c>
      <c r="E166" s="153" t="s">
        <v>1604</v>
      </c>
      <c r="F166" s="154" t="s">
        <v>1605</v>
      </c>
      <c r="G166" s="155" t="s">
        <v>1481</v>
      </c>
      <c r="H166" s="156">
        <v>1</v>
      </c>
      <c r="I166" s="58"/>
      <c r="J166" s="128">
        <f t="shared" si="0"/>
        <v>0</v>
      </c>
      <c r="K166" s="59"/>
      <c r="L166" s="21"/>
      <c r="M166" s="60" t="s">
        <v>1</v>
      </c>
      <c r="N166" s="61" t="s">
        <v>34</v>
      </c>
      <c r="O166" s="62">
        <v>0</v>
      </c>
      <c r="P166" s="62">
        <f t="shared" si="19"/>
        <v>0</v>
      </c>
      <c r="Q166" s="62">
        <v>0</v>
      </c>
      <c r="R166" s="62">
        <f t="shared" si="20"/>
        <v>0</v>
      </c>
      <c r="S166" s="62">
        <v>0</v>
      </c>
      <c r="T166" s="63">
        <f t="shared" si="21"/>
        <v>0</v>
      </c>
      <c r="AR166" s="64" t="s">
        <v>1482</v>
      </c>
      <c r="AT166" s="64" t="s">
        <v>149</v>
      </c>
      <c r="AU166" s="64" t="s">
        <v>79</v>
      </c>
      <c r="AY166" s="17" t="s">
        <v>147</v>
      </c>
      <c r="BE166" s="65">
        <f t="shared" si="22"/>
        <v>0</v>
      </c>
      <c r="BF166" s="65">
        <f t="shared" si="23"/>
        <v>0</v>
      </c>
      <c r="BG166" s="65">
        <f t="shared" si="24"/>
        <v>0</v>
      </c>
      <c r="BH166" s="65">
        <f t="shared" si="25"/>
        <v>0</v>
      </c>
      <c r="BI166" s="65">
        <f t="shared" si="26"/>
        <v>0</v>
      </c>
      <c r="BJ166" s="17" t="s">
        <v>77</v>
      </c>
      <c r="BK166" s="65">
        <f t="shared" si="27"/>
        <v>0</v>
      </c>
      <c r="BL166" s="17" t="s">
        <v>1482</v>
      </c>
      <c r="BM166" s="64" t="s">
        <v>1606</v>
      </c>
    </row>
    <row r="167" spans="2:65" s="1" customFormat="1" ht="66.75" customHeight="1" x14ac:dyDescent="0.2">
      <c r="B167" s="21"/>
      <c r="C167" s="152" t="s">
        <v>408</v>
      </c>
      <c r="D167" s="152" t="s">
        <v>149</v>
      </c>
      <c r="E167" s="153" t="s">
        <v>1607</v>
      </c>
      <c r="F167" s="154" t="s">
        <v>1608</v>
      </c>
      <c r="G167" s="155" t="s">
        <v>1481</v>
      </c>
      <c r="H167" s="156">
        <v>1</v>
      </c>
      <c r="I167" s="58"/>
      <c r="J167" s="128">
        <f t="shared" si="0"/>
        <v>0</v>
      </c>
      <c r="K167" s="59"/>
      <c r="L167" s="21"/>
      <c r="M167" s="60" t="s">
        <v>1</v>
      </c>
      <c r="N167" s="61" t="s">
        <v>34</v>
      </c>
      <c r="O167" s="62">
        <v>0</v>
      </c>
      <c r="P167" s="62">
        <f t="shared" si="19"/>
        <v>0</v>
      </c>
      <c r="Q167" s="62">
        <v>0</v>
      </c>
      <c r="R167" s="62">
        <f t="shared" si="20"/>
        <v>0</v>
      </c>
      <c r="S167" s="62">
        <v>0</v>
      </c>
      <c r="T167" s="63">
        <f t="shared" si="21"/>
        <v>0</v>
      </c>
      <c r="AR167" s="64" t="s">
        <v>1482</v>
      </c>
      <c r="AT167" s="64" t="s">
        <v>149</v>
      </c>
      <c r="AU167" s="64" t="s">
        <v>79</v>
      </c>
      <c r="AY167" s="17" t="s">
        <v>147</v>
      </c>
      <c r="BE167" s="65">
        <f t="shared" si="22"/>
        <v>0</v>
      </c>
      <c r="BF167" s="65">
        <f t="shared" si="23"/>
        <v>0</v>
      </c>
      <c r="BG167" s="65">
        <f t="shared" si="24"/>
        <v>0</v>
      </c>
      <c r="BH167" s="65">
        <f t="shared" si="25"/>
        <v>0</v>
      </c>
      <c r="BI167" s="65">
        <f t="shared" si="26"/>
        <v>0</v>
      </c>
      <c r="BJ167" s="17" t="s">
        <v>77</v>
      </c>
      <c r="BK167" s="65">
        <f t="shared" si="27"/>
        <v>0</v>
      </c>
      <c r="BL167" s="17" t="s">
        <v>1482</v>
      </c>
      <c r="BM167" s="64" t="s">
        <v>1609</v>
      </c>
    </row>
    <row r="168" spans="2:65" s="1" customFormat="1" ht="37.9" customHeight="1" x14ac:dyDescent="0.2">
      <c r="B168" s="21"/>
      <c r="C168" s="152" t="s">
        <v>414</v>
      </c>
      <c r="D168" s="152" t="s">
        <v>149</v>
      </c>
      <c r="E168" s="153" t="s">
        <v>1610</v>
      </c>
      <c r="F168" s="154" t="s">
        <v>1611</v>
      </c>
      <c r="G168" s="155" t="s">
        <v>1481</v>
      </c>
      <c r="H168" s="156">
        <v>1</v>
      </c>
      <c r="I168" s="58"/>
      <c r="J168" s="128">
        <f t="shared" si="0"/>
        <v>0</v>
      </c>
      <c r="K168" s="59"/>
      <c r="L168" s="21"/>
      <c r="M168" s="60" t="s">
        <v>1</v>
      </c>
      <c r="N168" s="61" t="s">
        <v>34</v>
      </c>
      <c r="O168" s="62">
        <v>0</v>
      </c>
      <c r="P168" s="62">
        <f t="shared" si="19"/>
        <v>0</v>
      </c>
      <c r="Q168" s="62">
        <v>0</v>
      </c>
      <c r="R168" s="62">
        <f t="shared" si="20"/>
        <v>0</v>
      </c>
      <c r="S168" s="62">
        <v>0</v>
      </c>
      <c r="T168" s="63">
        <f t="shared" si="21"/>
        <v>0</v>
      </c>
      <c r="AR168" s="64" t="s">
        <v>1482</v>
      </c>
      <c r="AT168" s="64" t="s">
        <v>149</v>
      </c>
      <c r="AU168" s="64" t="s">
        <v>79</v>
      </c>
      <c r="AY168" s="17" t="s">
        <v>147</v>
      </c>
      <c r="BE168" s="65">
        <f t="shared" si="22"/>
        <v>0</v>
      </c>
      <c r="BF168" s="65">
        <f t="shared" si="23"/>
        <v>0</v>
      </c>
      <c r="BG168" s="65">
        <f t="shared" si="24"/>
        <v>0</v>
      </c>
      <c r="BH168" s="65">
        <f t="shared" si="25"/>
        <v>0</v>
      </c>
      <c r="BI168" s="65">
        <f t="shared" si="26"/>
        <v>0</v>
      </c>
      <c r="BJ168" s="17" t="s">
        <v>77</v>
      </c>
      <c r="BK168" s="65">
        <f t="shared" si="27"/>
        <v>0</v>
      </c>
      <c r="BL168" s="17" t="s">
        <v>1482</v>
      </c>
      <c r="BM168" s="64" t="s">
        <v>1612</v>
      </c>
    </row>
    <row r="169" spans="2:65" s="1" customFormat="1" ht="66.75" customHeight="1" x14ac:dyDescent="0.2">
      <c r="B169" s="21"/>
      <c r="C169" s="152" t="s">
        <v>419</v>
      </c>
      <c r="D169" s="152" t="s">
        <v>149</v>
      </c>
      <c r="E169" s="153" t="s">
        <v>1613</v>
      </c>
      <c r="F169" s="154" t="s">
        <v>1614</v>
      </c>
      <c r="G169" s="155" t="s">
        <v>1481</v>
      </c>
      <c r="H169" s="156">
        <v>1</v>
      </c>
      <c r="I169" s="58"/>
      <c r="J169" s="128">
        <f t="shared" si="0"/>
        <v>0</v>
      </c>
      <c r="K169" s="59"/>
      <c r="L169" s="21"/>
      <c r="M169" s="60" t="s">
        <v>1</v>
      </c>
      <c r="N169" s="61" t="s">
        <v>34</v>
      </c>
      <c r="O169" s="62">
        <v>0</v>
      </c>
      <c r="P169" s="62">
        <f t="shared" si="19"/>
        <v>0</v>
      </c>
      <c r="Q169" s="62">
        <v>0</v>
      </c>
      <c r="R169" s="62">
        <f t="shared" si="20"/>
        <v>0</v>
      </c>
      <c r="S169" s="62">
        <v>0</v>
      </c>
      <c r="T169" s="63">
        <f t="shared" si="21"/>
        <v>0</v>
      </c>
      <c r="AR169" s="64" t="s">
        <v>1482</v>
      </c>
      <c r="AT169" s="64" t="s">
        <v>149</v>
      </c>
      <c r="AU169" s="64" t="s">
        <v>79</v>
      </c>
      <c r="AY169" s="17" t="s">
        <v>147</v>
      </c>
      <c r="BE169" s="65">
        <f t="shared" si="22"/>
        <v>0</v>
      </c>
      <c r="BF169" s="65">
        <f t="shared" si="23"/>
        <v>0</v>
      </c>
      <c r="BG169" s="65">
        <f t="shared" si="24"/>
        <v>0</v>
      </c>
      <c r="BH169" s="65">
        <f t="shared" si="25"/>
        <v>0</v>
      </c>
      <c r="BI169" s="65">
        <f t="shared" si="26"/>
        <v>0</v>
      </c>
      <c r="BJ169" s="17" t="s">
        <v>77</v>
      </c>
      <c r="BK169" s="65">
        <f t="shared" si="27"/>
        <v>0</v>
      </c>
      <c r="BL169" s="17" t="s">
        <v>1482</v>
      </c>
      <c r="BM169" s="64" t="s">
        <v>1615</v>
      </c>
    </row>
    <row r="170" spans="2:65" s="1" customFormat="1" ht="76.349999999999994" customHeight="1" x14ac:dyDescent="0.2">
      <c r="B170" s="21"/>
      <c r="C170" s="152" t="s">
        <v>423</v>
      </c>
      <c r="D170" s="152" t="s">
        <v>149</v>
      </c>
      <c r="E170" s="153" t="s">
        <v>1616</v>
      </c>
      <c r="F170" s="154" t="s">
        <v>1617</v>
      </c>
      <c r="G170" s="155" t="s">
        <v>1481</v>
      </c>
      <c r="H170" s="156">
        <v>1</v>
      </c>
      <c r="I170" s="58"/>
      <c r="J170" s="128">
        <f t="shared" si="0"/>
        <v>0</v>
      </c>
      <c r="K170" s="59"/>
      <c r="L170" s="21"/>
      <c r="M170" s="60" t="s">
        <v>1</v>
      </c>
      <c r="N170" s="61" t="s">
        <v>34</v>
      </c>
      <c r="O170" s="62">
        <v>0</v>
      </c>
      <c r="P170" s="62">
        <f t="shared" si="19"/>
        <v>0</v>
      </c>
      <c r="Q170" s="62">
        <v>0</v>
      </c>
      <c r="R170" s="62">
        <f t="shared" si="20"/>
        <v>0</v>
      </c>
      <c r="S170" s="62">
        <v>0</v>
      </c>
      <c r="T170" s="63">
        <f t="shared" si="21"/>
        <v>0</v>
      </c>
      <c r="AR170" s="64" t="s">
        <v>1482</v>
      </c>
      <c r="AT170" s="64" t="s">
        <v>149</v>
      </c>
      <c r="AU170" s="64" t="s">
        <v>79</v>
      </c>
      <c r="AY170" s="17" t="s">
        <v>147</v>
      </c>
      <c r="BE170" s="65">
        <f t="shared" si="22"/>
        <v>0</v>
      </c>
      <c r="BF170" s="65">
        <f t="shared" si="23"/>
        <v>0</v>
      </c>
      <c r="BG170" s="65">
        <f t="shared" si="24"/>
        <v>0</v>
      </c>
      <c r="BH170" s="65">
        <f t="shared" si="25"/>
        <v>0</v>
      </c>
      <c r="BI170" s="65">
        <f t="shared" si="26"/>
        <v>0</v>
      </c>
      <c r="BJ170" s="17" t="s">
        <v>77</v>
      </c>
      <c r="BK170" s="65">
        <f t="shared" si="27"/>
        <v>0</v>
      </c>
      <c r="BL170" s="17" t="s">
        <v>1482</v>
      </c>
      <c r="BM170" s="64" t="s">
        <v>1618</v>
      </c>
    </row>
    <row r="171" spans="2:65" s="1" customFormat="1" ht="37.9" customHeight="1" x14ac:dyDescent="0.2">
      <c r="B171" s="21"/>
      <c r="C171" s="152" t="s">
        <v>427</v>
      </c>
      <c r="D171" s="152" t="s">
        <v>149</v>
      </c>
      <c r="E171" s="153" t="s">
        <v>1619</v>
      </c>
      <c r="F171" s="154" t="s">
        <v>1642</v>
      </c>
      <c r="G171" s="155" t="s">
        <v>1481</v>
      </c>
      <c r="H171" s="156">
        <v>1</v>
      </c>
      <c r="I171" s="58"/>
      <c r="J171" s="128">
        <f t="shared" si="0"/>
        <v>0</v>
      </c>
      <c r="K171" s="59"/>
      <c r="L171" s="21"/>
      <c r="M171" s="60" t="s">
        <v>1</v>
      </c>
      <c r="N171" s="61" t="s">
        <v>34</v>
      </c>
      <c r="O171" s="62">
        <v>0</v>
      </c>
      <c r="P171" s="62">
        <f t="shared" si="19"/>
        <v>0</v>
      </c>
      <c r="Q171" s="62">
        <v>0</v>
      </c>
      <c r="R171" s="62">
        <f t="shared" si="20"/>
        <v>0</v>
      </c>
      <c r="S171" s="62">
        <v>0</v>
      </c>
      <c r="T171" s="63">
        <f t="shared" si="21"/>
        <v>0</v>
      </c>
      <c r="AR171" s="64" t="s">
        <v>1482</v>
      </c>
      <c r="AT171" s="64" t="s">
        <v>149</v>
      </c>
      <c r="AU171" s="64" t="s">
        <v>79</v>
      </c>
      <c r="AY171" s="17" t="s">
        <v>147</v>
      </c>
      <c r="BE171" s="65">
        <f t="shared" si="22"/>
        <v>0</v>
      </c>
      <c r="BF171" s="65">
        <f t="shared" si="23"/>
        <v>0</v>
      </c>
      <c r="BG171" s="65">
        <f t="shared" si="24"/>
        <v>0</v>
      </c>
      <c r="BH171" s="65">
        <f t="shared" si="25"/>
        <v>0</v>
      </c>
      <c r="BI171" s="65">
        <f t="shared" si="26"/>
        <v>0</v>
      </c>
      <c r="BJ171" s="17" t="s">
        <v>77</v>
      </c>
      <c r="BK171" s="65">
        <f t="shared" si="27"/>
        <v>0</v>
      </c>
      <c r="BL171" s="17" t="s">
        <v>1482</v>
      </c>
      <c r="BM171" s="64" t="s">
        <v>1620</v>
      </c>
    </row>
    <row r="172" spans="2:65" s="1" customFormat="1" ht="16.5" customHeight="1" x14ac:dyDescent="0.2">
      <c r="B172" s="21"/>
      <c r="C172" s="152" t="s">
        <v>432</v>
      </c>
      <c r="D172" s="152" t="s">
        <v>149</v>
      </c>
      <c r="E172" s="153" t="s">
        <v>1621</v>
      </c>
      <c r="F172" s="154" t="s">
        <v>1622</v>
      </c>
      <c r="G172" s="155" t="s">
        <v>1623</v>
      </c>
      <c r="H172" s="156">
        <v>20</v>
      </c>
      <c r="I172" s="58"/>
      <c r="J172" s="128">
        <f t="shared" si="0"/>
        <v>0</v>
      </c>
      <c r="K172" s="59"/>
      <c r="L172" s="21"/>
      <c r="M172" s="60" t="s">
        <v>1</v>
      </c>
      <c r="N172" s="61" t="s">
        <v>34</v>
      </c>
      <c r="O172" s="62">
        <v>0</v>
      </c>
      <c r="P172" s="62">
        <f t="shared" si="19"/>
        <v>0</v>
      </c>
      <c r="Q172" s="62">
        <v>0</v>
      </c>
      <c r="R172" s="62">
        <f t="shared" si="20"/>
        <v>0</v>
      </c>
      <c r="S172" s="62">
        <v>0</v>
      </c>
      <c r="T172" s="63">
        <f t="shared" si="21"/>
        <v>0</v>
      </c>
      <c r="AR172" s="64" t="s">
        <v>1482</v>
      </c>
      <c r="AT172" s="64" t="s">
        <v>149</v>
      </c>
      <c r="AU172" s="64" t="s">
        <v>79</v>
      </c>
      <c r="AY172" s="17" t="s">
        <v>147</v>
      </c>
      <c r="BE172" s="65">
        <f t="shared" si="22"/>
        <v>0</v>
      </c>
      <c r="BF172" s="65">
        <f t="shared" si="23"/>
        <v>0</v>
      </c>
      <c r="BG172" s="65">
        <f t="shared" si="24"/>
        <v>0</v>
      </c>
      <c r="BH172" s="65">
        <f t="shared" si="25"/>
        <v>0</v>
      </c>
      <c r="BI172" s="65">
        <f t="shared" si="26"/>
        <v>0</v>
      </c>
      <c r="BJ172" s="17" t="s">
        <v>77</v>
      </c>
      <c r="BK172" s="65">
        <f t="shared" si="27"/>
        <v>0</v>
      </c>
      <c r="BL172" s="17" t="s">
        <v>1482</v>
      </c>
      <c r="BM172" s="64" t="s">
        <v>1624</v>
      </c>
    </row>
    <row r="173" spans="2:65" s="1" customFormat="1" ht="33" customHeight="1" x14ac:dyDescent="0.2">
      <c r="B173" s="21"/>
      <c r="C173" s="152" t="s">
        <v>440</v>
      </c>
      <c r="D173" s="152" t="s">
        <v>149</v>
      </c>
      <c r="E173" s="153" t="s">
        <v>1625</v>
      </c>
      <c r="F173" s="154" t="s">
        <v>1626</v>
      </c>
      <c r="G173" s="155" t="s">
        <v>1481</v>
      </c>
      <c r="H173" s="156">
        <v>1</v>
      </c>
      <c r="I173" s="58"/>
      <c r="J173" s="128">
        <f t="shared" si="0"/>
        <v>0</v>
      </c>
      <c r="K173" s="59"/>
      <c r="L173" s="21"/>
      <c r="M173" s="60" t="s">
        <v>1</v>
      </c>
      <c r="N173" s="61" t="s">
        <v>34</v>
      </c>
      <c r="O173" s="62">
        <v>0</v>
      </c>
      <c r="P173" s="62">
        <f t="shared" si="19"/>
        <v>0</v>
      </c>
      <c r="Q173" s="62">
        <v>0</v>
      </c>
      <c r="R173" s="62">
        <f t="shared" si="20"/>
        <v>0</v>
      </c>
      <c r="S173" s="62">
        <v>0</v>
      </c>
      <c r="T173" s="63">
        <f t="shared" si="21"/>
        <v>0</v>
      </c>
      <c r="AR173" s="64" t="s">
        <v>1482</v>
      </c>
      <c r="AT173" s="64" t="s">
        <v>149</v>
      </c>
      <c r="AU173" s="64" t="s">
        <v>79</v>
      </c>
      <c r="AY173" s="17" t="s">
        <v>147</v>
      </c>
      <c r="BE173" s="65">
        <f t="shared" si="22"/>
        <v>0</v>
      </c>
      <c r="BF173" s="65">
        <f t="shared" si="23"/>
        <v>0</v>
      </c>
      <c r="BG173" s="65">
        <f t="shared" si="24"/>
        <v>0</v>
      </c>
      <c r="BH173" s="65">
        <f t="shared" si="25"/>
        <v>0</v>
      </c>
      <c r="BI173" s="65">
        <f t="shared" si="26"/>
        <v>0</v>
      </c>
      <c r="BJ173" s="17" t="s">
        <v>77</v>
      </c>
      <c r="BK173" s="65">
        <f t="shared" si="27"/>
        <v>0</v>
      </c>
      <c r="BL173" s="17" t="s">
        <v>1482</v>
      </c>
      <c r="BM173" s="64" t="s">
        <v>1627</v>
      </c>
    </row>
    <row r="174" spans="2:65" s="1" customFormat="1" ht="16.5" customHeight="1" x14ac:dyDescent="0.2">
      <c r="B174" s="21"/>
      <c r="C174" s="152" t="s">
        <v>445</v>
      </c>
      <c r="D174" s="152" t="s">
        <v>149</v>
      </c>
      <c r="E174" s="153" t="s">
        <v>1628</v>
      </c>
      <c r="F174" s="154" t="s">
        <v>1654</v>
      </c>
      <c r="G174" s="155" t="s">
        <v>1481</v>
      </c>
      <c r="H174" s="156">
        <v>1</v>
      </c>
      <c r="I174" s="58"/>
      <c r="J174" s="128">
        <f t="shared" si="0"/>
        <v>0</v>
      </c>
      <c r="K174" s="59"/>
      <c r="L174" s="21"/>
      <c r="M174" s="60" t="s">
        <v>1</v>
      </c>
      <c r="N174" s="61" t="s">
        <v>34</v>
      </c>
      <c r="O174" s="62">
        <v>0</v>
      </c>
      <c r="P174" s="62">
        <f t="shared" si="19"/>
        <v>0</v>
      </c>
      <c r="Q174" s="62">
        <v>0</v>
      </c>
      <c r="R174" s="62">
        <f t="shared" si="20"/>
        <v>0</v>
      </c>
      <c r="S174" s="62">
        <v>0</v>
      </c>
      <c r="T174" s="63">
        <f t="shared" si="21"/>
        <v>0</v>
      </c>
      <c r="AR174" s="64" t="s">
        <v>1482</v>
      </c>
      <c r="AT174" s="64" t="s">
        <v>149</v>
      </c>
      <c r="AU174" s="64" t="s">
        <v>79</v>
      </c>
      <c r="AY174" s="17" t="s">
        <v>147</v>
      </c>
      <c r="BE174" s="65">
        <f t="shared" si="22"/>
        <v>0</v>
      </c>
      <c r="BF174" s="65">
        <f t="shared" si="23"/>
        <v>0</v>
      </c>
      <c r="BG174" s="65">
        <f t="shared" si="24"/>
        <v>0</v>
      </c>
      <c r="BH174" s="65">
        <f t="shared" si="25"/>
        <v>0</v>
      </c>
      <c r="BI174" s="65">
        <f t="shared" si="26"/>
        <v>0</v>
      </c>
      <c r="BJ174" s="17" t="s">
        <v>77</v>
      </c>
      <c r="BK174" s="65">
        <f t="shared" si="27"/>
        <v>0</v>
      </c>
      <c r="BL174" s="17" t="s">
        <v>1482</v>
      </c>
      <c r="BM174" s="64" t="s">
        <v>1629</v>
      </c>
    </row>
    <row r="175" spans="2:65" s="1" customFormat="1" ht="24.2" customHeight="1" x14ac:dyDescent="0.2">
      <c r="B175" s="21"/>
      <c r="C175" s="152" t="s">
        <v>449</v>
      </c>
      <c r="D175" s="152" t="s">
        <v>149</v>
      </c>
      <c r="E175" s="153" t="s">
        <v>1630</v>
      </c>
      <c r="F175" s="154" t="s">
        <v>1655</v>
      </c>
      <c r="G175" s="155" t="s">
        <v>1481</v>
      </c>
      <c r="H175" s="156">
        <v>1</v>
      </c>
      <c r="I175" s="58"/>
      <c r="J175" s="128">
        <f t="shared" si="0"/>
        <v>0</v>
      </c>
      <c r="K175" s="59"/>
      <c r="L175" s="21"/>
      <c r="M175" s="60" t="s">
        <v>1</v>
      </c>
      <c r="N175" s="61" t="s">
        <v>34</v>
      </c>
      <c r="O175" s="62">
        <v>0</v>
      </c>
      <c r="P175" s="62">
        <f t="shared" si="19"/>
        <v>0</v>
      </c>
      <c r="Q175" s="62">
        <v>0</v>
      </c>
      <c r="R175" s="62">
        <f t="shared" si="20"/>
        <v>0</v>
      </c>
      <c r="S175" s="62">
        <v>0</v>
      </c>
      <c r="T175" s="63">
        <f t="shared" si="21"/>
        <v>0</v>
      </c>
      <c r="AR175" s="64" t="s">
        <v>1482</v>
      </c>
      <c r="AT175" s="64" t="s">
        <v>149</v>
      </c>
      <c r="AU175" s="64" t="s">
        <v>79</v>
      </c>
      <c r="AY175" s="17" t="s">
        <v>147</v>
      </c>
      <c r="BE175" s="65">
        <f t="shared" si="22"/>
        <v>0</v>
      </c>
      <c r="BF175" s="65">
        <f t="shared" si="23"/>
        <v>0</v>
      </c>
      <c r="BG175" s="65">
        <f t="shared" si="24"/>
        <v>0</v>
      </c>
      <c r="BH175" s="65">
        <f t="shared" si="25"/>
        <v>0</v>
      </c>
      <c r="BI175" s="65">
        <f t="shared" si="26"/>
        <v>0</v>
      </c>
      <c r="BJ175" s="17" t="s">
        <v>77</v>
      </c>
      <c r="BK175" s="65">
        <f t="shared" si="27"/>
        <v>0</v>
      </c>
      <c r="BL175" s="17" t="s">
        <v>1482</v>
      </c>
      <c r="BM175" s="64" t="s">
        <v>1631</v>
      </c>
    </row>
    <row r="176" spans="2:65" s="1" customFormat="1" ht="24.2" customHeight="1" x14ac:dyDescent="0.2">
      <c r="B176" s="21"/>
      <c r="C176" s="152" t="s">
        <v>453</v>
      </c>
      <c r="D176" s="152" t="s">
        <v>149</v>
      </c>
      <c r="E176" s="153" t="s">
        <v>1632</v>
      </c>
      <c r="F176" s="154" t="s">
        <v>1633</v>
      </c>
      <c r="G176" s="155" t="s">
        <v>1481</v>
      </c>
      <c r="H176" s="156">
        <v>1</v>
      </c>
      <c r="I176" s="58"/>
      <c r="J176" s="128">
        <f t="shared" si="0"/>
        <v>0</v>
      </c>
      <c r="K176" s="59"/>
      <c r="L176" s="21"/>
      <c r="M176" s="60" t="s">
        <v>1</v>
      </c>
      <c r="N176" s="61" t="s">
        <v>34</v>
      </c>
      <c r="O176" s="62">
        <v>0</v>
      </c>
      <c r="P176" s="62">
        <f t="shared" si="19"/>
        <v>0</v>
      </c>
      <c r="Q176" s="62">
        <v>0</v>
      </c>
      <c r="R176" s="62">
        <f t="shared" si="20"/>
        <v>0</v>
      </c>
      <c r="S176" s="62">
        <v>0</v>
      </c>
      <c r="T176" s="63">
        <f t="shared" si="21"/>
        <v>0</v>
      </c>
      <c r="AR176" s="64" t="s">
        <v>1482</v>
      </c>
      <c r="AT176" s="64" t="s">
        <v>149</v>
      </c>
      <c r="AU176" s="64" t="s">
        <v>79</v>
      </c>
      <c r="AY176" s="17" t="s">
        <v>147</v>
      </c>
      <c r="BE176" s="65">
        <f t="shared" si="22"/>
        <v>0</v>
      </c>
      <c r="BF176" s="65">
        <f t="shared" si="23"/>
        <v>0</v>
      </c>
      <c r="BG176" s="65">
        <f t="shared" si="24"/>
        <v>0</v>
      </c>
      <c r="BH176" s="65">
        <f t="shared" si="25"/>
        <v>0</v>
      </c>
      <c r="BI176" s="65">
        <f t="shared" si="26"/>
        <v>0</v>
      </c>
      <c r="BJ176" s="17" t="s">
        <v>77</v>
      </c>
      <c r="BK176" s="65">
        <f t="shared" si="27"/>
        <v>0</v>
      </c>
      <c r="BL176" s="17" t="s">
        <v>1482</v>
      </c>
      <c r="BM176" s="64" t="s">
        <v>1634</v>
      </c>
    </row>
    <row r="177" spans="2:65" s="1" customFormat="1" ht="24.2" customHeight="1" x14ac:dyDescent="0.2">
      <c r="B177" s="21"/>
      <c r="C177" s="152" t="s">
        <v>459</v>
      </c>
      <c r="D177" s="152" t="s">
        <v>149</v>
      </c>
      <c r="E177" s="153" t="s">
        <v>1635</v>
      </c>
      <c r="F177" s="154" t="s">
        <v>1636</v>
      </c>
      <c r="G177" s="155" t="s">
        <v>1481</v>
      </c>
      <c r="H177" s="156">
        <v>1</v>
      </c>
      <c r="I177" s="58"/>
      <c r="J177" s="128">
        <f t="shared" si="0"/>
        <v>0</v>
      </c>
      <c r="K177" s="59"/>
      <c r="L177" s="21"/>
      <c r="M177" s="60" t="s">
        <v>1</v>
      </c>
      <c r="N177" s="61" t="s">
        <v>34</v>
      </c>
      <c r="O177" s="62">
        <v>0</v>
      </c>
      <c r="P177" s="62">
        <f t="shared" si="19"/>
        <v>0</v>
      </c>
      <c r="Q177" s="62">
        <v>0</v>
      </c>
      <c r="R177" s="62">
        <f t="shared" si="20"/>
        <v>0</v>
      </c>
      <c r="S177" s="62">
        <v>0</v>
      </c>
      <c r="T177" s="63">
        <f t="shared" si="21"/>
        <v>0</v>
      </c>
      <c r="AR177" s="64" t="s">
        <v>1482</v>
      </c>
      <c r="AT177" s="64" t="s">
        <v>149</v>
      </c>
      <c r="AU177" s="64" t="s">
        <v>79</v>
      </c>
      <c r="AY177" s="17" t="s">
        <v>147</v>
      </c>
      <c r="BE177" s="65">
        <f t="shared" si="22"/>
        <v>0</v>
      </c>
      <c r="BF177" s="65">
        <f t="shared" si="23"/>
        <v>0</v>
      </c>
      <c r="BG177" s="65">
        <f t="shared" si="24"/>
        <v>0</v>
      </c>
      <c r="BH177" s="65">
        <f t="shared" si="25"/>
        <v>0</v>
      </c>
      <c r="BI177" s="65">
        <f t="shared" si="26"/>
        <v>0</v>
      </c>
      <c r="BJ177" s="17" t="s">
        <v>77</v>
      </c>
      <c r="BK177" s="65">
        <f t="shared" si="27"/>
        <v>0</v>
      </c>
      <c r="BL177" s="17" t="s">
        <v>1482</v>
      </c>
      <c r="BM177" s="64" t="s">
        <v>1637</v>
      </c>
    </row>
    <row r="178" spans="2:65" s="1" customFormat="1" ht="66.75" customHeight="1" x14ac:dyDescent="0.2">
      <c r="B178" s="21"/>
      <c r="C178" s="152" t="s">
        <v>464</v>
      </c>
      <c r="D178" s="152" t="s">
        <v>149</v>
      </c>
      <c r="E178" s="153" t="s">
        <v>1638</v>
      </c>
      <c r="F178" s="154" t="s">
        <v>1639</v>
      </c>
      <c r="G178" s="155" t="s">
        <v>1481</v>
      </c>
      <c r="H178" s="156">
        <v>1</v>
      </c>
      <c r="I178" s="58"/>
      <c r="J178" s="128">
        <f t="shared" si="0"/>
        <v>0</v>
      </c>
      <c r="K178" s="59"/>
      <c r="L178" s="21"/>
      <c r="M178" s="86" t="s">
        <v>1</v>
      </c>
      <c r="N178" s="87" t="s">
        <v>34</v>
      </c>
      <c r="O178" s="88">
        <v>0</v>
      </c>
      <c r="P178" s="88">
        <f t="shared" si="19"/>
        <v>0</v>
      </c>
      <c r="Q178" s="88">
        <v>0</v>
      </c>
      <c r="R178" s="88">
        <f t="shared" si="20"/>
        <v>0</v>
      </c>
      <c r="S178" s="88">
        <v>0</v>
      </c>
      <c r="T178" s="89">
        <f t="shared" si="21"/>
        <v>0</v>
      </c>
      <c r="AR178" s="64" t="s">
        <v>1482</v>
      </c>
      <c r="AT178" s="64" t="s">
        <v>149</v>
      </c>
      <c r="AU178" s="64" t="s">
        <v>79</v>
      </c>
      <c r="AY178" s="17" t="s">
        <v>147</v>
      </c>
      <c r="BE178" s="65">
        <f t="shared" si="22"/>
        <v>0</v>
      </c>
      <c r="BF178" s="65">
        <f t="shared" si="23"/>
        <v>0</v>
      </c>
      <c r="BG178" s="65">
        <f t="shared" si="24"/>
        <v>0</v>
      </c>
      <c r="BH178" s="65">
        <f t="shared" si="25"/>
        <v>0</v>
      </c>
      <c r="BI178" s="65">
        <f t="shared" si="26"/>
        <v>0</v>
      </c>
      <c r="BJ178" s="17" t="s">
        <v>77</v>
      </c>
      <c r="BK178" s="65">
        <f t="shared" si="27"/>
        <v>0</v>
      </c>
      <c r="BL178" s="17" t="s">
        <v>1482</v>
      </c>
      <c r="BM178" s="64" t="s">
        <v>1640</v>
      </c>
    </row>
    <row r="179" spans="2:65" s="1" customFormat="1" ht="6.95" customHeight="1" x14ac:dyDescent="0.2">
      <c r="B179" s="142"/>
      <c r="C179" s="25"/>
      <c r="D179" s="25"/>
      <c r="E179" s="25"/>
      <c r="F179" s="25"/>
      <c r="G179" s="25"/>
      <c r="H179" s="25"/>
      <c r="I179" s="25"/>
      <c r="J179" s="25"/>
      <c r="K179" s="25"/>
      <c r="L179" s="21"/>
    </row>
  </sheetData>
  <autoFilter ref="C119:K178" xr:uid="{00000000-0009-0000-0000-000003000000}"/>
  <mergeCells count="9">
    <mergeCell ref="E87:H87"/>
    <mergeCell ref="E110:H110"/>
    <mergeCell ref="E112:H112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01 - Stavební část</vt:lpstr>
      <vt:lpstr>90 - VRN</vt:lpstr>
      <vt:lpstr>'01 - Stavební část'!Názvy_tisku</vt:lpstr>
      <vt:lpstr>'90 - VRN'!Názvy_tisku</vt:lpstr>
      <vt:lpstr>'Rekapitulace stavby'!Názvy_tisku</vt:lpstr>
      <vt:lpstr>'01 - Stavební část'!Oblast_tisku</vt:lpstr>
      <vt:lpstr>'90 - VRN'!Oblast_tisku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DESKTOP-DPMJUDL\Uzivatel</dc:creator>
  <cp:lastModifiedBy>Ladislav Gróf</cp:lastModifiedBy>
  <dcterms:created xsi:type="dcterms:W3CDTF">2024-03-18T09:27:36Z</dcterms:created>
  <dcterms:modified xsi:type="dcterms:W3CDTF">2025-01-13T07:49:09Z</dcterms:modified>
</cp:coreProperties>
</file>